
<file path=[Content_Types].xml><?xml version="1.0" encoding="utf-8"?>
<Types xmlns="http://schemas.openxmlformats.org/package/2006/content-types">
  <Default Extension="gif" ContentType="image/gi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defaultThemeVersion="202300"/>
  <mc:AlternateContent xmlns:mc="http://schemas.openxmlformats.org/markup-compatibility/2006">
    <mc:Choice Requires="x15">
      <x15ac:absPath xmlns:x15ac="http://schemas.microsoft.com/office/spreadsheetml/2010/11/ac" url="/Users/hanssassenburg/Desktop/"/>
    </mc:Choice>
  </mc:AlternateContent>
  <xr:revisionPtr revIDLastSave="0" documentId="13_ncr:1_{8F4AE0C2-CE4A-B443-AE1B-E26BFA3A90FE}" xr6:coauthVersionLast="47" xr6:coauthVersionMax="47" xr10:uidLastSave="{00000000-0000-0000-0000-000000000000}"/>
  <bookViews>
    <workbookView xWindow="9020" yWindow="3620" windowWidth="39540" windowHeight="22640" xr2:uid="{3CF428F5-2645-C647-8973-FED79B1A2136}"/>
  </bookViews>
  <sheets>
    <sheet name="Equations" sheetId="1" r:id="rId1"/>
    <sheet name="Calculations (1)" sheetId="4" r:id="rId2"/>
    <sheet name="Equipment" sheetId="3" r:id="rId3"/>
    <sheet name="Calculations (2)" sheetId="6" r:id="rId4"/>
    <sheet name="Data" sheetId="7" r:id="rId5"/>
  </sheets>
  <definedNames>
    <definedName name="_xlnm.Print_Area" localSheetId="1">'Calculations (1)'!$B$7:$O$67</definedName>
    <definedName name="_xlnm.Print_Area" localSheetId="3">'Calculations (2)'!$B$6:$M$67</definedName>
    <definedName name="_xlnm.Print_Area" localSheetId="0">Equations!$C$13:$P$28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6" i="6" l="1"/>
  <c r="F65" i="6"/>
  <c r="F64" i="6"/>
  <c r="F63" i="6"/>
  <c r="F62" i="6"/>
  <c r="F61" i="6"/>
  <c r="F66" i="4"/>
  <c r="F65" i="4"/>
  <c r="F64" i="4"/>
  <c r="F63" i="4"/>
  <c r="F62" i="4"/>
  <c r="F61" i="4"/>
  <c r="K82" i="6"/>
  <c r="H44" i="6" s="1"/>
  <c r="E34" i="6"/>
  <c r="E35" i="6" s="1"/>
  <c r="E31" i="6"/>
  <c r="D31" i="6"/>
  <c r="D24" i="6"/>
  <c r="D23" i="6"/>
  <c r="D22" i="6"/>
  <c r="D11" i="6"/>
  <c r="D25" i="6" s="1"/>
  <c r="D12" i="6"/>
  <c r="D14" i="4"/>
  <c r="M82" i="4" s="1"/>
  <c r="D12" i="4"/>
  <c r="G34" i="6" l="1"/>
  <c r="G35" i="6" s="1"/>
  <c r="G36" i="6" s="1"/>
  <c r="G37" i="6" s="1"/>
  <c r="F34" i="6"/>
  <c r="F35" i="6" s="1"/>
  <c r="F36" i="6" s="1"/>
  <c r="F37" i="6" s="1"/>
  <c r="D27" i="6"/>
  <c r="K78" i="6" s="1"/>
  <c r="D44" i="6" s="1"/>
  <c r="D34" i="6"/>
  <c r="D28" i="6" l="1"/>
  <c r="D35" i="6"/>
  <c r="D36" i="6" s="1"/>
  <c r="D37" i="6" s="1"/>
  <c r="E36" i="6"/>
  <c r="E37" i="6" s="1"/>
  <c r="D29" i="6"/>
  <c r="D30" i="6" s="1"/>
  <c r="K90" i="6" s="1"/>
  <c r="H52" i="6" s="1"/>
  <c r="K77" i="6"/>
  <c r="D46" i="6" s="1"/>
  <c r="K81" i="6"/>
  <c r="H46" i="6" s="1"/>
  <c r="H44" i="4"/>
  <c r="E38" i="6" l="1"/>
  <c r="K86" i="6"/>
  <c r="D52" i="6" s="1"/>
  <c r="F38" i="6"/>
  <c r="G38" i="6"/>
  <c r="K89" i="6" s="1"/>
  <c r="H54" i="6" s="1"/>
  <c r="K85" i="6"/>
  <c r="D54" i="6" s="1"/>
  <c r="K76" i="6"/>
  <c r="D42" i="6" s="1"/>
  <c r="D38" i="6"/>
  <c r="K88" i="6" s="1"/>
  <c r="H50" i="6" s="1"/>
  <c r="K80" i="6"/>
  <c r="H42" i="6" s="1"/>
  <c r="K84" i="6"/>
  <c r="D50" i="6" s="1"/>
  <c r="D36" i="1" l="1"/>
  <c r="D37" i="1"/>
  <c r="D38" i="1"/>
  <c r="D39" i="1"/>
  <c r="D40" i="1"/>
  <c r="D41" i="1"/>
  <c r="D42" i="1"/>
  <c r="E14" i="4"/>
  <c r="E10" i="4" l="1"/>
  <c r="D10" i="4"/>
  <c r="E34" i="4" l="1"/>
  <c r="E35" i="4" s="1"/>
  <c r="D25" i="4"/>
  <c r="D31" i="4"/>
  <c r="D24" i="4"/>
  <c r="D34" i="4"/>
  <c r="D35" i="4" s="1"/>
  <c r="E31" i="4"/>
  <c r="D23" i="4"/>
  <c r="D22" i="4"/>
  <c r="D27" i="4"/>
  <c r="D28" i="4" s="1"/>
  <c r="F34" i="4"/>
  <c r="F35" i="4" s="1"/>
  <c r="F36" i="4" s="1"/>
  <c r="G34" i="4"/>
  <c r="M77" i="4" l="1"/>
  <c r="D46" i="4" s="1"/>
  <c r="M78" i="4"/>
  <c r="D44" i="4" s="1"/>
  <c r="G35" i="4"/>
  <c r="M81" i="4" s="1"/>
  <c r="H46" i="4" s="1"/>
  <c r="D29" i="4"/>
  <c r="M86" i="4" s="1"/>
  <c r="D52" i="4" s="1"/>
  <c r="E36" i="4"/>
  <c r="E37" i="4" l="1"/>
  <c r="E38" i="4"/>
  <c r="F38" i="4"/>
  <c r="F37" i="4"/>
  <c r="D36" i="4"/>
  <c r="M84" i="4" s="1"/>
  <c r="D50" i="4" s="1"/>
  <c r="D30" i="4"/>
  <c r="M90" i="4" s="1"/>
  <c r="H52" i="4" s="1"/>
  <c r="D38" i="4" l="1"/>
  <c r="M88" i="4" s="1"/>
  <c r="H50" i="4" s="1"/>
  <c r="D37" i="4"/>
  <c r="M80" i="4" s="1"/>
  <c r="H42" i="4" s="1"/>
  <c r="G36" i="4"/>
  <c r="G38" i="4" l="1"/>
  <c r="G37" i="4"/>
  <c r="M85" i="4"/>
  <c r="D54" i="4" s="1"/>
  <c r="M89" i="4"/>
  <c r="H54" i="4" s="1"/>
  <c r="M76" i="4" l="1"/>
  <c r="D42" i="4" s="1"/>
</calcChain>
</file>

<file path=xl/sharedStrings.xml><?xml version="1.0" encoding="utf-8"?>
<sst xmlns="http://schemas.openxmlformats.org/spreadsheetml/2006/main" count="2037" uniqueCount="1257">
  <si>
    <t>M</t>
  </si>
  <si>
    <t>SB</t>
  </si>
  <si>
    <r>
      <t>D</t>
    </r>
    <r>
      <rPr>
        <vertAlign val="subscript"/>
        <sz val="12"/>
        <color theme="1"/>
        <rFont val="Calibri"/>
        <family val="2"/>
      </rPr>
      <t>ep</t>
    </r>
  </si>
  <si>
    <r>
      <t>f</t>
    </r>
    <r>
      <rPr>
        <vertAlign val="subscript"/>
        <sz val="12"/>
        <color theme="1"/>
        <rFont val="Calibri"/>
        <family val="2"/>
      </rPr>
      <t>O</t>
    </r>
  </si>
  <si>
    <r>
      <t>f</t>
    </r>
    <r>
      <rPr>
        <vertAlign val="subscript"/>
        <sz val="12"/>
        <color theme="1"/>
        <rFont val="Calibri"/>
        <family val="2"/>
      </rPr>
      <t>R</t>
    </r>
  </si>
  <si>
    <r>
      <t>FOV</t>
    </r>
    <r>
      <rPr>
        <vertAlign val="subscript"/>
        <sz val="12"/>
        <color theme="1"/>
        <rFont val="Calibri"/>
        <family val="2"/>
      </rPr>
      <t>scope</t>
    </r>
  </si>
  <si>
    <r>
      <t>L</t>
    </r>
    <r>
      <rPr>
        <vertAlign val="subscript"/>
        <sz val="12"/>
        <color theme="1"/>
        <rFont val="Calibri"/>
        <family val="2"/>
      </rPr>
      <t>mag</t>
    </r>
  </si>
  <si>
    <t>Diameter of the exit pupil</t>
  </si>
  <si>
    <t>Diameter of the objective</t>
  </si>
  <si>
    <t>Focal length of the eyepiece</t>
  </si>
  <si>
    <t>Focal length of the objective</t>
  </si>
  <si>
    <t>f-Ratio</t>
  </si>
  <si>
    <t>Field of view of the eyepiece</t>
  </si>
  <si>
    <t>Field of view of the scope</t>
  </si>
  <si>
    <t>Star magnitude limit</t>
  </si>
  <si>
    <t>Magnification</t>
  </si>
  <si>
    <t>Resolving Power</t>
  </si>
  <si>
    <t>Surface Brightness</t>
  </si>
  <si>
    <t>The "objective" can be either the large lens at the front of the telescope (in a refractor) or the large mirror at the back of the telescope (in a reflector).</t>
  </si>
  <si>
    <t>The exit pupil is where the light leaving the eyepiece converges to its smallest circle. You find the exit pupil when you bring your eye up to the eyepiece until you can see the whole image.</t>
  </si>
  <si>
    <t>The distance from the center of the eyepiece lens to the point at which light passing through the lens is brought to a focus.</t>
  </si>
  <si>
    <t>Tells you how much of the sky you see in the image in the telescope. This is the distance from one side of the eyepiece image to the other, expressed in degrees or minutes of arc across the sky.</t>
  </si>
  <si>
    <t>The apparent increase in size of an object when looking through the telescope, compared with viewing it directly.</t>
  </si>
  <si>
    <t>Symbol</t>
  </si>
  <si>
    <t>Meaning</t>
  </si>
  <si>
    <t>Explanation</t>
  </si>
  <si>
    <t>Equation</t>
  </si>
  <si>
    <t>-</t>
  </si>
  <si>
    <t>The ratio of the focal length to the diameter of the objective. so it is the number of lens diameters from the lens to its focal point. This is written "f/" and then the value (or along with the diameter of the objective to describe the scope).</t>
  </si>
  <si>
    <t>Minimum Magnification</t>
  </si>
  <si>
    <t>Optimum Magnification</t>
  </si>
  <si>
    <t>Maximum Magnification</t>
  </si>
  <si>
    <t>A. Scopes</t>
  </si>
  <si>
    <t>Manufacturer / Type</t>
  </si>
  <si>
    <t>..</t>
  </si>
  <si>
    <t>mm</t>
  </si>
  <si>
    <t>SB (%)</t>
  </si>
  <si>
    <r>
      <t>A measure of the area you can see when looking through the eyepiece alone. This is expressed as the angle from one side of the area to the other (with you at the vertex). The parameters f</t>
    </r>
    <r>
      <rPr>
        <vertAlign val="subscript"/>
        <sz val="12"/>
        <color theme="1"/>
        <rFont val="Calibri"/>
        <family val="2"/>
      </rPr>
      <t>e</t>
    </r>
    <r>
      <rPr>
        <sz val="12"/>
        <color theme="1"/>
        <rFont val="Calibri"/>
        <family val="2"/>
      </rPr>
      <t>      and FOV</t>
    </r>
    <r>
      <rPr>
        <vertAlign val="subscript"/>
        <sz val="12"/>
        <color theme="1"/>
        <rFont val="Calibri"/>
        <family val="2"/>
      </rPr>
      <t>e</t>
    </r>
    <r>
      <rPr>
        <sz val="12"/>
        <color theme="1"/>
        <rFont val="Calibri"/>
        <family val="2"/>
      </rPr>
      <t> are the two primary eyepiece specifications.</t>
    </r>
  </si>
  <si>
    <r>
      <t>FOV</t>
    </r>
    <r>
      <rPr>
        <vertAlign val="subscript"/>
        <sz val="12"/>
        <color theme="1"/>
        <rFont val="Calibri"/>
        <family val="2"/>
      </rPr>
      <t>scope</t>
    </r>
    <r>
      <rPr>
        <sz val="12"/>
        <color theme="1"/>
        <rFont val="Calibri"/>
        <family val="2"/>
      </rPr>
      <t xml:space="preserve"> = FOV</t>
    </r>
    <r>
      <rPr>
        <vertAlign val="subscript"/>
        <sz val="12"/>
        <color theme="1"/>
        <rFont val="Calibri"/>
        <family val="2"/>
      </rPr>
      <t xml:space="preserve">e </t>
    </r>
    <r>
      <rPr>
        <sz val="12"/>
        <color theme="1"/>
        <rFont val="Calibri"/>
        <family val="2"/>
      </rPr>
      <t>/ M</t>
    </r>
  </si>
  <si>
    <r>
      <t>M = f</t>
    </r>
    <r>
      <rPr>
        <vertAlign val="subscript"/>
        <sz val="12"/>
        <color theme="1"/>
        <rFont val="Calibri"/>
        <family val="2"/>
      </rPr>
      <t xml:space="preserve">o </t>
    </r>
    <r>
      <rPr>
        <sz val="12"/>
        <color theme="1"/>
        <rFont val="Calibri"/>
        <family val="2"/>
      </rPr>
      <t>/ f</t>
    </r>
    <r>
      <rPr>
        <vertAlign val="subscript"/>
        <sz val="12"/>
        <color theme="1"/>
        <rFont val="Calibri"/>
        <family val="2"/>
      </rPr>
      <t>e</t>
    </r>
    <r>
      <rPr>
        <sz val="12"/>
        <color theme="1"/>
        <rFont val="Calibri"/>
        <family val="2"/>
      </rPr>
      <t xml:space="preserve"> = D</t>
    </r>
    <r>
      <rPr>
        <vertAlign val="subscript"/>
        <sz val="12"/>
        <color theme="1"/>
        <rFont val="Calibri"/>
        <family val="2"/>
      </rPr>
      <t>o</t>
    </r>
    <r>
      <rPr>
        <sz val="12"/>
        <color theme="1"/>
        <rFont val="Calibri"/>
        <family val="2"/>
      </rPr>
      <t xml:space="preserve"> / D</t>
    </r>
    <r>
      <rPr>
        <vertAlign val="subscript"/>
        <sz val="12"/>
        <color theme="1"/>
        <rFont val="Calibri"/>
        <family val="2"/>
      </rPr>
      <t>ep</t>
    </r>
  </si>
  <si>
    <r>
      <t>f</t>
    </r>
    <r>
      <rPr>
        <vertAlign val="subscript"/>
        <sz val="12"/>
        <color theme="0"/>
        <rFont val="Calibri"/>
        <family val="2"/>
      </rPr>
      <t>e</t>
    </r>
    <r>
      <rPr>
        <sz val="12"/>
        <color theme="0"/>
        <rFont val="Calibri"/>
        <family val="2"/>
      </rPr>
      <t xml:space="preserve"> (mm)</t>
    </r>
  </si>
  <si>
    <r>
      <t>f</t>
    </r>
    <r>
      <rPr>
        <b/>
        <vertAlign val="subscript"/>
        <sz val="12"/>
        <color theme="0"/>
        <rFont val="Calibri"/>
        <family val="2"/>
      </rPr>
      <t>e</t>
    </r>
    <r>
      <rPr>
        <b/>
        <sz val="12"/>
        <color theme="0"/>
        <rFont val="Calibri"/>
        <family val="2"/>
      </rPr>
      <t xml:space="preserve"> (mm)</t>
    </r>
  </si>
  <si>
    <r>
      <t>P</t>
    </r>
    <r>
      <rPr>
        <vertAlign val="subscript"/>
        <sz val="12"/>
        <color theme="1"/>
        <rFont val="Calibri"/>
        <family val="2"/>
      </rPr>
      <t>R</t>
    </r>
  </si>
  <si>
    <r>
      <t>f</t>
    </r>
    <r>
      <rPr>
        <vertAlign val="subscript"/>
        <sz val="12"/>
        <color theme="0"/>
        <rFont val="Calibri"/>
        <family val="2"/>
      </rPr>
      <t>R</t>
    </r>
  </si>
  <si>
    <r>
      <t>f</t>
    </r>
    <r>
      <rPr>
        <b/>
        <vertAlign val="subscript"/>
        <sz val="12"/>
        <color theme="0"/>
        <rFont val="Calibri"/>
        <family val="2"/>
      </rPr>
      <t>R</t>
    </r>
  </si>
  <si>
    <t>Age (years)</t>
  </si>
  <si>
    <t>20 or less</t>
  </si>
  <si>
    <t>Pupil Size</t>
  </si>
  <si>
    <r>
      <t>D</t>
    </r>
    <r>
      <rPr>
        <b/>
        <vertAlign val="subscript"/>
        <sz val="12"/>
        <color theme="0"/>
        <rFont val="Calibri"/>
        <family val="2"/>
      </rPr>
      <t>o</t>
    </r>
    <r>
      <rPr>
        <b/>
        <sz val="12"/>
        <color theme="0"/>
        <rFont val="Calibri"/>
        <family val="2"/>
      </rPr>
      <t xml:space="preserve"> (mm)</t>
    </r>
  </si>
  <si>
    <r>
      <t>P</t>
    </r>
    <r>
      <rPr>
        <b/>
        <vertAlign val="subscript"/>
        <sz val="12"/>
        <color theme="0"/>
        <rFont val="Calibri"/>
        <family val="2"/>
      </rPr>
      <t>R</t>
    </r>
  </si>
  <si>
    <r>
      <t>L</t>
    </r>
    <r>
      <rPr>
        <b/>
        <vertAlign val="subscript"/>
        <sz val="12"/>
        <color theme="0"/>
        <rFont val="Calibri"/>
        <family val="2"/>
      </rPr>
      <t>mag</t>
    </r>
  </si>
  <si>
    <t>magnitude</t>
  </si>
  <si>
    <t>arc seconds</t>
  </si>
  <si>
    <t>Sky-Watcher / Evoguide 50ED</t>
  </si>
  <si>
    <t>Lunt H-Alpha / 40mm</t>
  </si>
  <si>
    <t>Luminos / Fully Multi-Coated</t>
  </si>
  <si>
    <t>SVBONY</t>
  </si>
  <si>
    <t>Celestron / X-Cel LX</t>
  </si>
  <si>
    <t>ZWO / ASI120MM Mini</t>
  </si>
  <si>
    <t>ZWO / ASI224MC</t>
  </si>
  <si>
    <t>ZWO / ASI462MC</t>
  </si>
  <si>
    <t>ZWO / ASI533MC Pro</t>
  </si>
  <si>
    <t>Brenner / Deep-Sky Camera</t>
  </si>
  <si>
    <t>Celestron / NexImage 5</t>
  </si>
  <si>
    <t>ZWO / ASI585MC</t>
  </si>
  <si>
    <t>ZWO / ASI290MM Mini</t>
  </si>
  <si>
    <t>ZWO / ASI178MM</t>
  </si>
  <si>
    <t>Resolution</t>
  </si>
  <si>
    <t>Color/Mono</t>
  </si>
  <si>
    <t>Sensor Format</t>
  </si>
  <si>
    <t>Application</t>
  </si>
  <si>
    <t>1/3''</t>
  </si>
  <si>
    <t>Color</t>
  </si>
  <si>
    <t>Diagonal (mm)</t>
  </si>
  <si>
    <t>1/1.2''</t>
  </si>
  <si>
    <t>1/1.8''</t>
  </si>
  <si>
    <t>Mono</t>
  </si>
  <si>
    <t>1''</t>
  </si>
  <si>
    <t>1/2.8''</t>
  </si>
  <si>
    <t>SB    -&gt;</t>
  </si>
  <si>
    <t>M     -&gt;</t>
  </si>
  <si>
    <t>Sky-Watcher / Virtuoso GTi</t>
  </si>
  <si>
    <r>
      <t>D</t>
    </r>
    <r>
      <rPr>
        <vertAlign val="subscript"/>
        <sz val="12"/>
        <color theme="0"/>
        <rFont val="Calibri"/>
        <family val="2"/>
      </rPr>
      <t>o</t>
    </r>
    <r>
      <rPr>
        <sz val="12"/>
        <color theme="0"/>
        <rFont val="Calibri"/>
        <family val="2"/>
      </rPr>
      <t xml:space="preserve"> (mm)</t>
    </r>
  </si>
  <si>
    <t>Object</t>
  </si>
  <si>
    <t>Planets</t>
  </si>
  <si>
    <t>Moon</t>
  </si>
  <si>
    <t>80-100x</t>
  </si>
  <si>
    <t>50-100x</t>
  </si>
  <si>
    <t>Jupiter</t>
  </si>
  <si>
    <t>Examples</t>
  </si>
  <si>
    <t>Saturn</t>
  </si>
  <si>
    <t>Pleiades</t>
  </si>
  <si>
    <t>Beehive</t>
  </si>
  <si>
    <t>Orion nebulae</t>
  </si>
  <si>
    <t>Andromeda galaxy</t>
  </si>
  <si>
    <t>150-200x</t>
  </si>
  <si>
    <t>100-150x</t>
  </si>
  <si>
    <t>30-40x</t>
  </si>
  <si>
    <t>20-30x</t>
  </si>
  <si>
    <t>diameter</t>
  </si>
  <si>
    <t>Mercury</t>
  </si>
  <si>
    <t>Venus</t>
  </si>
  <si>
    <t>Mars</t>
  </si>
  <si>
    <t>Uranus</t>
  </si>
  <si>
    <t>Neptune</t>
  </si>
  <si>
    <t>Angular diameters (planets)</t>
  </si>
  <si>
    <t>4.5 - 13.0''</t>
  </si>
  <si>
    <t>9.6 - 66.0''</t>
  </si>
  <si>
    <t>3.5 - 25.1''</t>
  </si>
  <si>
    <t>29.8 - 50.1''</t>
  </si>
  <si>
    <t>14.9 - 20.8''</t>
  </si>
  <si>
    <t>3.3 - 4.1''</t>
  </si>
  <si>
    <t>2.2 - 2.4''</t>
  </si>
  <si>
    <t>Most interesting</t>
  </si>
  <si>
    <t>autoguiding</t>
  </si>
  <si>
    <t>planetary, lunar, solar</t>
  </si>
  <si>
    <t>deep-sky</t>
  </si>
  <si>
    <t>planetary, autoguiding</t>
  </si>
  <si>
    <t>planetary, deep-sky, autoguiding</t>
  </si>
  <si>
    <r>
      <t>f</t>
    </r>
    <r>
      <rPr>
        <b/>
        <vertAlign val="subscript"/>
        <sz val="12"/>
        <color theme="1"/>
        <rFont val="Calibri"/>
        <family val="2"/>
      </rPr>
      <t>e</t>
    </r>
    <r>
      <rPr>
        <b/>
        <sz val="12"/>
        <color theme="1"/>
        <rFont val="Calibri"/>
        <family val="2"/>
      </rPr>
      <t xml:space="preserve">     -&gt;</t>
    </r>
  </si>
  <si>
    <t>Diameter</t>
  </si>
  <si>
    <t>Rollei / Astroklar</t>
  </si>
  <si>
    <t>Celestron / UHC/LPR</t>
  </si>
  <si>
    <t>67 mm</t>
  </si>
  <si>
    <t>Celestron / Narrowband O-III</t>
  </si>
  <si>
    <t>2''</t>
  </si>
  <si>
    <t>light polution</t>
  </si>
  <si>
    <t>1.25''</t>
  </si>
  <si>
    <t>contrast (nebulae)</t>
  </si>
  <si>
    <t>Haida / Slim C-POL</t>
  </si>
  <si>
    <t>77 mm</t>
  </si>
  <si>
    <t>reflection reduction</t>
  </si>
  <si>
    <t>Optolong / UV/IR Cut</t>
  </si>
  <si>
    <t>improve sharpness</t>
  </si>
  <si>
    <t>B+W / UV-HAZE MRC</t>
  </si>
  <si>
    <t>reduce uv</t>
  </si>
  <si>
    <t>Celestron / No. 12 (deep yellow)</t>
  </si>
  <si>
    <t>Celestron / No. 21 (orange)</t>
  </si>
  <si>
    <t>Celestron / No. 58 (green)</t>
  </si>
  <si>
    <t>Celestron / No. 25 (red)</t>
  </si>
  <si>
    <t>Celestron / No. 80A (blue)</t>
  </si>
  <si>
    <t>planetary</t>
  </si>
  <si>
    <t>B+W / UV-HAZE MRC nano</t>
  </si>
  <si>
    <t>Rollei / F:X Pro Magnetic Mark II ND Set</t>
  </si>
  <si>
    <t>??</t>
  </si>
  <si>
    <t>low light landscape</t>
  </si>
  <si>
    <t>Kase / Clip-in Sony ND8</t>
  </si>
  <si>
    <t>Kase / Clip-in Sony ND16</t>
  </si>
  <si>
    <t>Kase / Clip-in Sony ND32</t>
  </si>
  <si>
    <t>Kase / Clip-in Sony ND64</t>
  </si>
  <si>
    <t>Kase / Clip-in Sony ND1000</t>
  </si>
  <si>
    <t>This is the brightness (density) of bodies that cover an area, such as planets, nebulae and galaxies. These are distinct from bodies that appear as points, such as stars or asteroids. When an object has area, that area gets larger as magnification is increased, so the light is spread thinner. As a result, surface brightness decreases with increasing magnification.</t>
  </si>
  <si>
    <t>Exit pupil (mm)</t>
  </si>
  <si>
    <t>Brightest Stars</t>
  </si>
  <si>
    <t>Sirius</t>
  </si>
  <si>
    <t>Canopus</t>
  </si>
  <si>
    <t>Arcturus</t>
  </si>
  <si>
    <t>Vega</t>
  </si>
  <si>
    <t>Capella</t>
  </si>
  <si>
    <t>Rigel</t>
  </si>
  <si>
    <t>Procyon</t>
  </si>
  <si>
    <t>Achernar</t>
  </si>
  <si>
    <t>Betelgeuse</t>
  </si>
  <si>
    <t>Hadar</t>
  </si>
  <si>
    <t>Altair</t>
  </si>
  <si>
    <t>Acrux</t>
  </si>
  <si>
    <t>Aldebaran</t>
  </si>
  <si>
    <t>Antares</t>
  </si>
  <si>
    <t>Spica</t>
  </si>
  <si>
    <t>Star Name</t>
  </si>
  <si>
    <t>Visual Mag.</t>
  </si>
  <si>
    <t>Pollux</t>
  </si>
  <si>
    <t>Fomalhaut</t>
  </si>
  <si>
    <t>Deneb</t>
  </si>
  <si>
    <t>Mimosa</t>
  </si>
  <si>
    <t>Regulus</t>
  </si>
  <si>
    <t>Adhara</t>
  </si>
  <si>
    <t>Castor</t>
  </si>
  <si>
    <t>Gacrux</t>
  </si>
  <si>
    <t>Shaula</t>
  </si>
  <si>
    <t>Bellatrix</t>
  </si>
  <si>
    <t>Elnath</t>
  </si>
  <si>
    <t>Miaplacidus</t>
  </si>
  <si>
    <t>Alnilam</t>
  </si>
  <si>
    <t>Alnair</t>
  </si>
  <si>
    <t>Alnitak</t>
  </si>
  <si>
    <t>Regor</t>
  </si>
  <si>
    <t>Alioth</t>
  </si>
  <si>
    <t>Kaus Aust.</t>
  </si>
  <si>
    <t>Mirfak</t>
  </si>
  <si>
    <t>Dubhe</t>
  </si>
  <si>
    <t>Wezen</t>
  </si>
  <si>
    <t>Alkaid</t>
  </si>
  <si>
    <t>Sargas</t>
  </si>
  <si>
    <t>Avior</t>
  </si>
  <si>
    <t>Menkalinan</t>
  </si>
  <si>
    <t>Atria</t>
  </si>
  <si>
    <t>Koo She</t>
  </si>
  <si>
    <t>Alhena</t>
  </si>
  <si>
    <t>Peacock</t>
  </si>
  <si>
    <t>Polaris</t>
  </si>
  <si>
    <t>Mirzam</t>
  </si>
  <si>
    <t>Alphard</t>
  </si>
  <si>
    <t>Algieba</t>
  </si>
  <si>
    <t>Hamal</t>
  </si>
  <si>
    <t>#</t>
  </si>
  <si>
    <t>Rigil Kentauraus</t>
  </si>
  <si>
    <t>The faintest star you can see in the scope, expressed in terms of star magnitude. The majority of visible stars have magnitudes in the range of 1-6, where the brightest stars have the lowest magnitude number 1, and the faintest ones magnitude 6.</t>
  </si>
  <si>
    <t>The smallest separation between two stars (called Dawes' Limit resp. Rayleigh Limit) that can possibly be distinguished with the scope, expressed in arc seconds (1/21'600 of a turn). This is an indication of the finest detail the scope is capable of seeing, regardless of the magnifying power.</t>
  </si>
  <si>
    <r>
      <t>M</t>
    </r>
    <r>
      <rPr>
        <vertAlign val="subscript"/>
        <sz val="12"/>
        <color theme="1"/>
        <rFont val="Calibri"/>
        <family val="2"/>
      </rPr>
      <t>max</t>
    </r>
  </si>
  <si>
    <t>Max Magnification</t>
  </si>
  <si>
    <t>The Dawes' Limit determines the smallest separation between two stars that the telescope can resolve (see Resolving Power). Then for a person to see that separation, the telescope needs to magnify the separation to one the eye can resolve, which is 2 minutes of arc, or 120 arc seconds. </t>
  </si>
  <si>
    <r>
      <t>f</t>
    </r>
    <r>
      <rPr>
        <vertAlign val="subscript"/>
        <sz val="12"/>
        <color theme="1"/>
        <rFont val="Calibri"/>
        <family val="2"/>
      </rPr>
      <t>e-min</t>
    </r>
  </si>
  <si>
    <r>
      <t>Eyepiece for M</t>
    </r>
    <r>
      <rPr>
        <vertAlign val="subscript"/>
        <sz val="12"/>
        <color theme="1"/>
        <rFont val="Calibri"/>
        <family val="2"/>
      </rPr>
      <t>max</t>
    </r>
  </si>
  <si>
    <r>
      <t>f</t>
    </r>
    <r>
      <rPr>
        <vertAlign val="subscript"/>
        <sz val="12"/>
        <color theme="1"/>
        <rFont val="Calibri"/>
        <family val="2"/>
      </rPr>
      <t>e</t>
    </r>
    <r>
      <rPr>
        <sz val="12"/>
        <color theme="1"/>
        <rFont val="Calibri"/>
        <family val="2"/>
      </rPr>
      <t xml:space="preserve"> = f</t>
    </r>
    <r>
      <rPr>
        <vertAlign val="subscript"/>
        <sz val="12"/>
        <color theme="1"/>
        <rFont val="Calibri"/>
        <family val="2"/>
      </rPr>
      <t>o</t>
    </r>
    <r>
      <rPr>
        <sz val="12"/>
        <color theme="1"/>
        <rFont val="Calibri"/>
        <family val="2"/>
      </rPr>
      <t xml:space="preserve"> / M</t>
    </r>
    <r>
      <rPr>
        <vertAlign val="subscript"/>
        <sz val="12"/>
        <color theme="1"/>
        <rFont val="Calibri"/>
        <family val="2"/>
      </rPr>
      <t>max</t>
    </r>
    <r>
      <rPr>
        <sz val="12"/>
        <color theme="1"/>
        <rFont val="Calibri"/>
        <family val="2"/>
      </rPr>
      <t xml:space="preserve"> = f</t>
    </r>
    <r>
      <rPr>
        <vertAlign val="subscript"/>
        <sz val="12"/>
        <color theme="1"/>
        <rFont val="Calibri"/>
        <family val="2"/>
      </rPr>
      <t>o</t>
    </r>
    <r>
      <rPr>
        <sz val="12"/>
        <color theme="1"/>
        <rFont val="Calibri"/>
        <family val="2"/>
      </rPr>
      <t xml:space="preserve"> / D</t>
    </r>
    <r>
      <rPr>
        <vertAlign val="subscript"/>
        <sz val="12"/>
        <color theme="1"/>
        <rFont val="Calibri"/>
        <family val="2"/>
      </rPr>
      <t>o</t>
    </r>
    <r>
      <rPr>
        <sz val="12"/>
        <color theme="1"/>
        <rFont val="Calibri"/>
        <family val="2"/>
      </rPr>
      <t xml:space="preserve"> = f</t>
    </r>
    <r>
      <rPr>
        <vertAlign val="subscript"/>
        <sz val="12"/>
        <color theme="1"/>
        <rFont val="Calibri"/>
        <family val="2"/>
      </rPr>
      <t>R</t>
    </r>
  </si>
  <si>
    <t xml:space="preserve">The eyepiece focal length to get the maximum magnification can be found by just looking at the f-ratio for the scope. When using an eyepiece with a focal length in mm that matches the f-ratio, you will clearly see the rings of the Airy disk, telling you that you are operating at limit of the scope's resolution. </t>
  </si>
  <si>
    <r>
      <t>FOV</t>
    </r>
    <r>
      <rPr>
        <vertAlign val="subscript"/>
        <sz val="12"/>
        <color theme="0"/>
        <rFont val="Calibri"/>
        <family val="2"/>
      </rPr>
      <t>e</t>
    </r>
  </si>
  <si>
    <r>
      <t>FOV</t>
    </r>
    <r>
      <rPr>
        <b/>
        <vertAlign val="subscript"/>
        <sz val="12"/>
        <color theme="0"/>
        <rFont val="Calibri"/>
        <family val="2"/>
      </rPr>
      <t>scope</t>
    </r>
  </si>
  <si>
    <r>
      <t>D</t>
    </r>
    <r>
      <rPr>
        <b/>
        <vertAlign val="subscript"/>
        <sz val="12"/>
        <color theme="0"/>
        <rFont val="Calibri"/>
        <family val="2"/>
      </rPr>
      <t>ep</t>
    </r>
  </si>
  <si>
    <r>
      <t>FOV</t>
    </r>
    <r>
      <rPr>
        <b/>
        <vertAlign val="subscript"/>
        <sz val="12"/>
        <color theme="0"/>
        <rFont val="Calibri"/>
        <family val="2"/>
      </rPr>
      <t>e</t>
    </r>
    <r>
      <rPr>
        <b/>
        <sz val="12"/>
        <color theme="0"/>
        <rFont val="Calibri"/>
        <family val="2"/>
      </rPr>
      <t xml:space="preserve"> (</t>
    </r>
    <r>
      <rPr>
        <b/>
        <vertAlign val="superscript"/>
        <sz val="12"/>
        <color theme="0"/>
        <rFont val="Calibri"/>
        <family val="2"/>
      </rPr>
      <t>0</t>
    </r>
    <r>
      <rPr>
        <b/>
        <sz val="12"/>
        <color theme="0"/>
        <rFont val="Calibri"/>
        <family val="2"/>
      </rPr>
      <t>)</t>
    </r>
  </si>
  <si>
    <t>degrees</t>
  </si>
  <si>
    <t>%</t>
  </si>
  <si>
    <r>
      <t>M</t>
    </r>
    <r>
      <rPr>
        <b/>
        <vertAlign val="subscript"/>
        <sz val="12"/>
        <color theme="0"/>
        <rFont val="Calibri"/>
        <family val="2"/>
      </rPr>
      <t>max</t>
    </r>
  </si>
  <si>
    <r>
      <t>M</t>
    </r>
    <r>
      <rPr>
        <b/>
        <vertAlign val="subscript"/>
        <sz val="12"/>
        <color theme="0"/>
        <rFont val="Calibri"/>
        <family val="2"/>
      </rPr>
      <t>min</t>
    </r>
  </si>
  <si>
    <t>Celestron / E-lux / 40</t>
  </si>
  <si>
    <t>Celestron / E-lux / 26</t>
  </si>
  <si>
    <t>Celestron / E-lux / 32</t>
  </si>
  <si>
    <t>Celestron / Plössl / 13</t>
  </si>
  <si>
    <t>Celestron / Plössl / 25</t>
  </si>
  <si>
    <r>
      <t>f</t>
    </r>
    <r>
      <rPr>
        <vertAlign val="subscript"/>
        <sz val="12"/>
        <color theme="1"/>
        <rFont val="Calibri"/>
        <family val="2"/>
      </rPr>
      <t>o</t>
    </r>
    <r>
      <rPr>
        <sz val="12"/>
        <color theme="1"/>
        <rFont val="Calibri"/>
        <family val="2"/>
      </rPr>
      <t xml:space="preserve"> = f</t>
    </r>
    <r>
      <rPr>
        <vertAlign val="subscript"/>
        <sz val="12"/>
        <color theme="1"/>
        <rFont val="Calibri"/>
        <family val="2"/>
      </rPr>
      <t>R</t>
    </r>
    <r>
      <rPr>
        <sz val="12"/>
        <color theme="1"/>
        <rFont val="Calibri"/>
        <family val="2"/>
      </rPr>
      <t xml:space="preserve"> x D</t>
    </r>
    <r>
      <rPr>
        <vertAlign val="subscript"/>
        <sz val="12"/>
        <color theme="1"/>
        <rFont val="Calibri"/>
        <family val="2"/>
      </rPr>
      <t>o</t>
    </r>
  </si>
  <si>
    <r>
      <t>f</t>
    </r>
    <r>
      <rPr>
        <b/>
        <vertAlign val="subscript"/>
        <sz val="12"/>
        <color theme="0"/>
        <rFont val="Calibri"/>
        <family val="2"/>
      </rPr>
      <t>o</t>
    </r>
  </si>
  <si>
    <t>Celestron / Plössl / 40</t>
  </si>
  <si>
    <t>Celestron / NexStar (8'')</t>
  </si>
  <si>
    <t>Celestron / Evolution (8'')</t>
  </si>
  <si>
    <t>Lunt / Zoom Eyepiece (min)</t>
  </si>
  <si>
    <t>Lunt / Zoom Eyepiece (max)</t>
  </si>
  <si>
    <t>Planet</t>
  </si>
  <si>
    <t>Messier</t>
  </si>
  <si>
    <t>Nearest Stars</t>
  </si>
  <si>
    <t>Messier List</t>
  </si>
  <si>
    <t>Planet Name</t>
  </si>
  <si>
    <t>M1</t>
  </si>
  <si>
    <t>M2</t>
  </si>
  <si>
    <t>M3</t>
  </si>
  <si>
    <t>M4</t>
  </si>
  <si>
    <t>M5</t>
  </si>
  <si>
    <t>M6</t>
  </si>
  <si>
    <t>M7</t>
  </si>
  <si>
    <t>M8</t>
  </si>
  <si>
    <t>M9</t>
  </si>
  <si>
    <t>M10</t>
  </si>
  <si>
    <t>M11</t>
  </si>
  <si>
    <t>M12</t>
  </si>
  <si>
    <t>M13</t>
  </si>
  <si>
    <t>M14</t>
  </si>
  <si>
    <t>M15</t>
  </si>
  <si>
    <t>M16</t>
  </si>
  <si>
    <t>M17</t>
  </si>
  <si>
    <t>M18</t>
  </si>
  <si>
    <t>M19</t>
  </si>
  <si>
    <t>M20</t>
  </si>
  <si>
    <t>M21</t>
  </si>
  <si>
    <t>M22</t>
  </si>
  <si>
    <t>M23</t>
  </si>
  <si>
    <t>M24</t>
  </si>
  <si>
    <t>M25</t>
  </si>
  <si>
    <t>M26</t>
  </si>
  <si>
    <t>M27</t>
  </si>
  <si>
    <t>M28</t>
  </si>
  <si>
    <t>M29</t>
  </si>
  <si>
    <t>M30</t>
  </si>
  <si>
    <t>M31</t>
  </si>
  <si>
    <t>M32</t>
  </si>
  <si>
    <t>M33</t>
  </si>
  <si>
    <t>M34</t>
  </si>
  <si>
    <t>M35</t>
  </si>
  <si>
    <t>M36</t>
  </si>
  <si>
    <t>M37</t>
  </si>
  <si>
    <t>M38</t>
  </si>
  <si>
    <t>M39</t>
  </si>
  <si>
    <t>M40</t>
  </si>
  <si>
    <t>M41</t>
  </si>
  <si>
    <t>M42</t>
  </si>
  <si>
    <t>M43</t>
  </si>
  <si>
    <t>M44</t>
  </si>
  <si>
    <t>M45</t>
  </si>
  <si>
    <t>M46</t>
  </si>
  <si>
    <t>M47</t>
  </si>
  <si>
    <t>M48</t>
  </si>
  <si>
    <t>M49</t>
  </si>
  <si>
    <t>M50</t>
  </si>
  <si>
    <t>M51</t>
  </si>
  <si>
    <t>M52</t>
  </si>
  <si>
    <t>M53</t>
  </si>
  <si>
    <t>M54</t>
  </si>
  <si>
    <t>M55</t>
  </si>
  <si>
    <t>M56</t>
  </si>
  <si>
    <t>M57</t>
  </si>
  <si>
    <t>M58</t>
  </si>
  <si>
    <t>M59</t>
  </si>
  <si>
    <t>M60</t>
  </si>
  <si>
    <t>M61</t>
  </si>
  <si>
    <t>M62</t>
  </si>
  <si>
    <t>M63</t>
  </si>
  <si>
    <t>M64</t>
  </si>
  <si>
    <t>M65</t>
  </si>
  <si>
    <t>M66</t>
  </si>
  <si>
    <t>M67</t>
  </si>
  <si>
    <t>M68</t>
  </si>
  <si>
    <t>M69</t>
  </si>
  <si>
    <t>M70</t>
  </si>
  <si>
    <t>M71</t>
  </si>
  <si>
    <t>M72</t>
  </si>
  <si>
    <t>M73</t>
  </si>
  <si>
    <t>M74</t>
  </si>
  <si>
    <t>M75</t>
  </si>
  <si>
    <t>M76</t>
  </si>
  <si>
    <t>M77</t>
  </si>
  <si>
    <t>M78</t>
  </si>
  <si>
    <t>M79</t>
  </si>
  <si>
    <t>M80</t>
  </si>
  <si>
    <t>M81</t>
  </si>
  <si>
    <t>M82</t>
  </si>
  <si>
    <t>M83</t>
  </si>
  <si>
    <t>M84</t>
  </si>
  <si>
    <t>M85</t>
  </si>
  <si>
    <t>M86</t>
  </si>
  <si>
    <t>M87</t>
  </si>
  <si>
    <t>M88</t>
  </si>
  <si>
    <t>M89</t>
  </si>
  <si>
    <t>M90</t>
  </si>
  <si>
    <t>M91</t>
  </si>
  <si>
    <t>M92</t>
  </si>
  <si>
    <t>M93</t>
  </si>
  <si>
    <t>M94</t>
  </si>
  <si>
    <t>M95</t>
  </si>
  <si>
    <t>M96</t>
  </si>
  <si>
    <t>M97</t>
  </si>
  <si>
    <t>M98</t>
  </si>
  <si>
    <t>M99</t>
  </si>
  <si>
    <t>M100</t>
  </si>
  <si>
    <t>M101</t>
  </si>
  <si>
    <t>M102</t>
  </si>
  <si>
    <t>M103</t>
  </si>
  <si>
    <t>M104</t>
  </si>
  <si>
    <t>M105</t>
  </si>
  <si>
    <t>M106</t>
  </si>
  <si>
    <t>M107</t>
  </si>
  <si>
    <t>M108</t>
  </si>
  <si>
    <t>M109</t>
  </si>
  <si>
    <t>M110</t>
  </si>
  <si>
    <t>Crab Nebula</t>
  </si>
  <si>
    <t/>
  </si>
  <si>
    <t>Spider Globular</t>
  </si>
  <si>
    <t>Rose Cluster</t>
  </si>
  <si>
    <t>Butterfly Cluster</t>
  </si>
  <si>
    <t>Ptolemy's Cluster</t>
  </si>
  <si>
    <t>Lagoon Nebula</t>
  </si>
  <si>
    <t>Wild Duck Cluster</t>
  </si>
  <si>
    <t>Gumball Globular</t>
  </si>
  <si>
    <t>(Great) Hercules Globular Cluster</t>
  </si>
  <si>
    <t>Great Pegasus Cluster</t>
  </si>
  <si>
    <t>Eagle Nebula Cluster</t>
  </si>
  <si>
    <t>Omega, Swan, Horseshoe, Lobster Nebula</t>
  </si>
  <si>
    <t>Black Swan Cluster</t>
  </si>
  <si>
    <t>Trifid Nebula</t>
  </si>
  <si>
    <t>Webb's Cross Cluster</t>
  </si>
  <si>
    <t>(Great) Sagittarius Cluster</t>
  </si>
  <si>
    <t>(Small) Sagittarius Star Cloud, Milky Way Patch</t>
  </si>
  <si>
    <t>IC 4725</t>
  </si>
  <si>
    <t>Dumbbell Nebula, Apple Core Nebula</t>
  </si>
  <si>
    <t>Cooling Tower</t>
  </si>
  <si>
    <t>Jellyfish Cluster</t>
  </si>
  <si>
    <t>Andromeda Galaxy</t>
  </si>
  <si>
    <t>"Le Gentil" (Satellite of M31)</t>
  </si>
  <si>
    <t>Triangulum/Pinwheel Galaxy</t>
  </si>
  <si>
    <t>Spiral Cluster</t>
  </si>
  <si>
    <t>Shoe-Buckle Cluster</t>
  </si>
  <si>
    <t>Pinwheel Cluster</t>
  </si>
  <si>
    <t>Salt and Pepper Cluster</t>
  </si>
  <si>
    <t>Starfish Cluster</t>
  </si>
  <si>
    <t>Winecke 4</t>
  </si>
  <si>
    <t>Little Beehive Cluster</t>
  </si>
  <si>
    <t>(Great) Orion Nebula</t>
  </si>
  <si>
    <t>De Mairan's Nebula</t>
  </si>
  <si>
    <t>Beehive Cluster (The Manger, The Praesepe)</t>
  </si>
  <si>
    <t>Pleiades, Subaru, Seven Sisters</t>
  </si>
  <si>
    <t>Heart-Shaped Cluster</t>
  </si>
  <si>
    <t>Whirlpool Galaxy</t>
  </si>
  <si>
    <t>Scorpion Cluster (Cassiopeia Salt-and-Pepper)</t>
  </si>
  <si>
    <t>Specter Cluster, Summer Rose (Star)</t>
  </si>
  <si>
    <t>Ring Nebula</t>
  </si>
  <si>
    <t>Swelling Spiral</t>
  </si>
  <si>
    <t>Flickering Globular</t>
  </si>
  <si>
    <t>Sunflower Galaxy</t>
  </si>
  <si>
    <t>Black Eye Galaxy</t>
  </si>
  <si>
    <t>Leo Triplet</t>
  </si>
  <si>
    <t>King Cobra Cluster</t>
  </si>
  <si>
    <t>Angelfish Cluster</t>
  </si>
  <si>
    <t>Group of 4 stars</t>
  </si>
  <si>
    <t>Phantom Nebula/Cluster/Galaxy</t>
  </si>
  <si>
    <t>Little Dumbbell, Cork, Butterfly Nebula</t>
  </si>
  <si>
    <t>Cetus A, Squid Galaxy</t>
  </si>
  <si>
    <t>Casper (the Friendly) Ghost Nebula</t>
  </si>
  <si>
    <t>Bode's Galaxy</t>
  </si>
  <si>
    <t>Cigar Galaxy</t>
  </si>
  <si>
    <t>Southern Pinwheel Galaxy</t>
  </si>
  <si>
    <t>Virgo A, Smoking Gun Galaxy</t>
  </si>
  <si>
    <t>Critter, Butterfly Cluster</t>
  </si>
  <si>
    <t>Cat's (Crocodile's) Eye Galaxy</t>
  </si>
  <si>
    <t>Owl Nebula</t>
  </si>
  <si>
    <t>Coma Pinwheel Galaxy, St. Catherine's Wheel</t>
  </si>
  <si>
    <t>Mirror Galaxy</t>
  </si>
  <si>
    <t>Pinwheel Galaxy</t>
  </si>
  <si>
    <t>Spindle Galaxy</t>
  </si>
  <si>
    <t>Sombrero Galaxy</t>
  </si>
  <si>
    <t>Crucifix Cluster</t>
  </si>
  <si>
    <t>Surfboard Galaxy</t>
  </si>
  <si>
    <t>Vacuum Cleaner Galaxy</t>
  </si>
  <si>
    <t>Edward Young Star (Satellite of M31)</t>
  </si>
  <si>
    <t>Common Name</t>
  </si>
  <si>
    <t>Brightest star</t>
  </si>
  <si>
    <t>Nearest star</t>
  </si>
  <si>
    <t>Category</t>
  </si>
  <si>
    <t>Selection</t>
  </si>
  <si>
    <t>Magnitude</t>
  </si>
  <si>
    <r>
      <t>G</t>
    </r>
    <r>
      <rPr>
        <b/>
        <vertAlign val="subscript"/>
        <sz val="12"/>
        <color theme="0"/>
        <rFont val="Calibri"/>
        <family val="2"/>
      </rPr>
      <t>L</t>
    </r>
  </si>
  <si>
    <t>Sirius A</t>
  </si>
  <si>
    <t>Ross 248</t>
  </si>
  <si>
    <t>Ross 128</t>
  </si>
  <si>
    <t>Proxima Centauri </t>
  </si>
  <si>
    <t>Procyon A</t>
  </si>
  <si>
    <t>Barnard's Star</t>
  </si>
  <si>
    <t>SO 025300.5 + 165258</t>
  </si>
  <si>
    <t>Wolf 359</t>
  </si>
  <si>
    <t>Lalande 21185 </t>
  </si>
  <si>
    <t>Sirius B</t>
  </si>
  <si>
    <t>BL Ceti</t>
  </si>
  <si>
    <t>UV Ceti</t>
  </si>
  <si>
    <t>Ross 154 </t>
  </si>
  <si>
    <t>Lacaille 9352</t>
  </si>
  <si>
    <t>EZ Aqr A</t>
  </si>
  <si>
    <t>EZ Aqr B</t>
  </si>
  <si>
    <t>EZ Aqr C</t>
  </si>
  <si>
    <t>Procyon B</t>
  </si>
  <si>
    <t>61 Cyg A</t>
  </si>
  <si>
    <t>61 Cyg B</t>
  </si>
  <si>
    <t>GJ 725A</t>
  </si>
  <si>
    <t>GJ 725B</t>
  </si>
  <si>
    <t>GX And </t>
  </si>
  <si>
    <t>GQ And</t>
  </si>
  <si>
    <t>DX Cancri</t>
  </si>
  <si>
    <t>GJ 1061</t>
  </si>
  <si>
    <t>YZ Ceti</t>
  </si>
  <si>
    <t>Luyten's Star</t>
  </si>
  <si>
    <t>Teegarden's Star</t>
  </si>
  <si>
    <t>SCR 1845-6357 A</t>
  </si>
  <si>
    <t>Kapteyn's Star</t>
  </si>
  <si>
    <t>AX Mic</t>
  </si>
  <si>
    <t>Kruger 60 A</t>
  </si>
  <si>
    <t>Kruger 60 B</t>
  </si>
  <si>
    <t>DEN 1048-3956</t>
  </si>
  <si>
    <t>Ross 614 A</t>
  </si>
  <si>
    <t>Ross 614 B</t>
  </si>
  <si>
    <t>V2306 Oph</t>
  </si>
  <si>
    <t>Van Maanen's Star</t>
  </si>
  <si>
    <t>GJ 1</t>
  </si>
  <si>
    <t>Wolf 424 A</t>
  </si>
  <si>
    <t>Wolf 424 B</t>
  </si>
  <si>
    <t>GJ 687</t>
  </si>
  <si>
    <t>LHS 292</t>
  </si>
  <si>
    <t>ξ Eri</t>
  </si>
  <si>
    <t>ξ Ind A</t>
  </si>
  <si>
    <t>τ Ceti</t>
  </si>
  <si>
    <t>Jupiter/Saturn</t>
  </si>
  <si>
    <t>(between 1 - 7 mm?)</t>
  </si>
  <si>
    <r>
      <t>G</t>
    </r>
    <r>
      <rPr>
        <vertAlign val="subscript"/>
        <sz val="12"/>
        <color theme="1"/>
        <rFont val="Calibri"/>
        <family val="2"/>
      </rPr>
      <t>L</t>
    </r>
  </si>
  <si>
    <r>
      <t>G</t>
    </r>
    <r>
      <rPr>
        <vertAlign val="subscript"/>
        <sz val="12"/>
        <color theme="1"/>
        <rFont val="Calibri"/>
        <family val="2"/>
      </rPr>
      <t>L</t>
    </r>
    <r>
      <rPr>
        <sz val="12"/>
        <color theme="1"/>
        <rFont val="Calibri"/>
        <family val="2"/>
      </rPr>
      <t xml:space="preserve"> = ( D</t>
    </r>
    <r>
      <rPr>
        <vertAlign val="subscript"/>
        <sz val="12"/>
        <color theme="1"/>
        <rFont val="Calibri"/>
        <family val="2"/>
      </rPr>
      <t xml:space="preserve">o </t>
    </r>
    <r>
      <rPr>
        <sz val="12"/>
        <color theme="1"/>
        <rFont val="Calibri"/>
        <family val="2"/>
      </rPr>
      <t>/ D</t>
    </r>
    <r>
      <rPr>
        <vertAlign val="subscript"/>
        <sz val="12"/>
        <color theme="1"/>
        <rFont val="Calibri"/>
        <family val="2"/>
      </rPr>
      <t>eye</t>
    </r>
    <r>
      <rPr>
        <sz val="12"/>
        <color theme="1"/>
        <rFont val="Calibri"/>
        <family val="2"/>
      </rPr>
      <t xml:space="preserve"> ) </t>
    </r>
    <r>
      <rPr>
        <vertAlign val="superscript"/>
        <sz val="12"/>
        <color theme="1"/>
        <rFont val="Calibri"/>
        <family val="2"/>
      </rPr>
      <t>2</t>
    </r>
  </si>
  <si>
    <t>Light Crasp</t>
  </si>
  <si>
    <t>Tells you how many times bigger the area of the scope is to the area of the human eye. What the telescope does is to collect light over a much wider area than the 7mm of your eye pupil. It then focuses that light down to the size of your eye pupil resulting in much more light passing into your eye, enabling you to see much fainter stars with a telescope than you could without.</t>
  </si>
  <si>
    <t>α Centauri A</t>
  </si>
  <si>
    <t>α Centauri B</t>
  </si>
  <si>
    <t>TZ Ari</t>
  </si>
  <si>
    <t>Magnitude (Scope) Gain</t>
  </si>
  <si>
    <r>
      <t>G</t>
    </r>
    <r>
      <rPr>
        <vertAlign val="subscript"/>
        <sz val="12"/>
        <color theme="1"/>
        <rFont val="Calibri"/>
        <family val="2"/>
      </rPr>
      <t>mag</t>
    </r>
  </si>
  <si>
    <r>
      <t>G</t>
    </r>
    <r>
      <rPr>
        <b/>
        <vertAlign val="subscript"/>
        <sz val="12"/>
        <color theme="0"/>
        <rFont val="Calibri"/>
        <family val="2"/>
      </rPr>
      <t>mag</t>
    </r>
  </si>
  <si>
    <r>
      <t>L</t>
    </r>
    <r>
      <rPr>
        <vertAlign val="subscript"/>
        <sz val="12"/>
        <color theme="1"/>
        <rFont val="Calibri"/>
        <family val="2"/>
      </rPr>
      <t xml:space="preserve">mag </t>
    </r>
    <r>
      <rPr>
        <sz val="12"/>
        <color theme="1"/>
        <rFont val="Calibri"/>
        <family val="2"/>
      </rPr>
      <t>= 2 + 5 log (D</t>
    </r>
    <r>
      <rPr>
        <vertAlign val="subscript"/>
        <sz val="12"/>
        <color theme="1"/>
        <rFont val="Calibri"/>
        <family val="2"/>
      </rPr>
      <t>o</t>
    </r>
    <r>
      <rPr>
        <sz val="12"/>
        <color theme="1"/>
        <rFont val="Calibri"/>
        <family val="2"/>
      </rPr>
      <t>)</t>
    </r>
  </si>
  <si>
    <r>
      <t>SB = 2 D</t>
    </r>
    <r>
      <rPr>
        <vertAlign val="subscript"/>
        <sz val="12"/>
        <color theme="1"/>
        <rFont val="Calibri"/>
        <family val="2"/>
      </rPr>
      <t>ep</t>
    </r>
    <r>
      <rPr>
        <vertAlign val="superscript"/>
        <sz val="12"/>
        <color theme="1"/>
        <rFont val="Calibri"/>
        <family val="2"/>
      </rPr>
      <t>2</t>
    </r>
  </si>
  <si>
    <t>start with M</t>
  </si>
  <si>
    <r>
      <t>G</t>
    </r>
    <r>
      <rPr>
        <vertAlign val="subscript"/>
        <sz val="12"/>
        <color theme="1"/>
        <rFont val="Calibri"/>
        <family val="2"/>
      </rPr>
      <t>mag</t>
    </r>
    <r>
      <rPr>
        <sz val="12"/>
        <color theme="1"/>
        <rFont val="Calibri"/>
        <family val="2"/>
      </rPr>
      <t xml:space="preserve"> = 5 log (D</t>
    </r>
    <r>
      <rPr>
        <vertAlign val="subscript"/>
        <sz val="12"/>
        <color theme="1"/>
        <rFont val="Calibri"/>
        <family val="2"/>
      </rPr>
      <t>o</t>
    </r>
    <r>
      <rPr>
        <sz val="12"/>
        <color theme="1"/>
        <rFont val="Calibri"/>
        <family val="2"/>
      </rPr>
      <t>/D</t>
    </r>
    <r>
      <rPr>
        <vertAlign val="subscript"/>
        <sz val="12"/>
        <color theme="1"/>
        <rFont val="Calibri"/>
        <family val="2"/>
      </rPr>
      <t>eye</t>
    </r>
    <r>
      <rPr>
        <sz val="12"/>
        <color theme="1"/>
        <rFont val="Calibri"/>
        <family val="2"/>
      </rPr>
      <t>) = 5 log(D</t>
    </r>
    <r>
      <rPr>
        <vertAlign val="subscript"/>
        <sz val="12"/>
        <color theme="1"/>
        <rFont val="Calibri"/>
        <family val="2"/>
      </rPr>
      <t>o</t>
    </r>
    <r>
      <rPr>
        <sz val="12"/>
        <color theme="1"/>
        <rFont val="Calibri"/>
        <family val="2"/>
      </rPr>
      <t>) - 4</t>
    </r>
  </si>
  <si>
    <r>
      <t>start with f</t>
    </r>
    <r>
      <rPr>
        <vertAlign val="subscript"/>
        <sz val="12"/>
        <color theme="1"/>
        <rFont val="Calibri"/>
        <family val="2"/>
      </rPr>
      <t>e</t>
    </r>
  </si>
  <si>
    <t>This represents how many more magnitudes the scope lets one see, over and above what one's eye alone can see. Then to find the faintest magnitude one can see in the scope, the calculated value (taking 7 mm for the eye diameter) is added to the faintest magnitude our eye can see, magnitude 6. This is the (star) magnitude limit of the scope, see below.</t>
  </si>
  <si>
    <t>Planetary Nebulae</t>
  </si>
  <si>
    <t>Blue Snowball Nebula</t>
  </si>
  <si>
    <t>Phantom Streak Nebula</t>
  </si>
  <si>
    <t>Helix Nebula</t>
  </si>
  <si>
    <t>Saturn Nebula</t>
  </si>
  <si>
    <t>Royal Aqua Nebula</t>
  </si>
  <si>
    <t>Lemon Slice Nebula</t>
  </si>
  <si>
    <t>Blue Oyster Nebula</t>
  </si>
  <si>
    <t>Blue Planetary</t>
  </si>
  <si>
    <t>Bow Tie Nebula</t>
  </si>
  <si>
    <t>Skull Nebula</t>
  </si>
  <si>
    <t>Raven's Eye Nebula</t>
  </si>
  <si>
    <t>Magic Carpet Nebula</t>
  </si>
  <si>
    <t>Blinking Planetary Nebula</t>
  </si>
  <si>
    <t>Ornament Nebula</t>
  </si>
  <si>
    <t>Fetus Nebula</t>
  </si>
  <si>
    <t>Cheeseburger Nebula</t>
  </si>
  <si>
    <t>Blue Flash Nebula</t>
  </si>
  <si>
    <t>Cat's Eye Nebula</t>
  </si>
  <si>
    <t>Cleopatra's Eye Nebula</t>
  </si>
  <si>
    <t>Robin's Egg Nebula</t>
  </si>
  <si>
    <t>Eskimo/Clown Face Nebula</t>
  </si>
  <si>
    <t>Turtle Nebula</t>
  </si>
  <si>
    <t>White Eyed Pea Nebula</t>
  </si>
  <si>
    <t>Ghost of Jupiter Nebula</t>
  </si>
  <si>
    <t>Spirograph Nebula</t>
  </si>
  <si>
    <t>Retina Nebula</t>
  </si>
  <si>
    <t>Butterfly Nebula</t>
  </si>
  <si>
    <t>Spiral Planetary Nebula</t>
  </si>
  <si>
    <t>Fine Ring Nebula</t>
  </si>
  <si>
    <t>Blue Raquetball Nebula</t>
  </si>
  <si>
    <t>Box Nebula</t>
  </si>
  <si>
    <t>Little Ghost Nebula</t>
  </si>
  <si>
    <t>Smoke Ring in M46</t>
  </si>
  <si>
    <t>Crystal Ball Nebula</t>
  </si>
  <si>
    <t>Bug Nebula</t>
  </si>
  <si>
    <t>Little Gem Nebula</t>
  </si>
  <si>
    <t>Red Spider Nebula</t>
  </si>
  <si>
    <t>Eight-Burst Planetary</t>
  </si>
  <si>
    <t>NGC 7662</t>
  </si>
  <si>
    <t>NGC 6741</t>
  </si>
  <si>
    <t>NGC 6803</t>
  </si>
  <si>
    <t>NGC 6751</t>
  </si>
  <si>
    <t>NGC 6781</t>
  </si>
  <si>
    <t>NGC 6804</t>
  </si>
  <si>
    <t>NGC 7293</t>
  </si>
  <si>
    <t>NGC 6326</t>
  </si>
  <si>
    <t>IC 2149</t>
  </si>
  <si>
    <t>IC 2165</t>
  </si>
  <si>
    <t>NGC 2867</t>
  </si>
  <si>
    <t>IC 2448</t>
  </si>
  <si>
    <t>NGC 3211</t>
  </si>
  <si>
    <t>IC 2621</t>
  </si>
  <si>
    <t>IC 289</t>
  </si>
  <si>
    <t>IC 3568</t>
  </si>
  <si>
    <t>NGC 1501</t>
  </si>
  <si>
    <t>NGC 3918</t>
  </si>
  <si>
    <t>NGC 3699</t>
  </si>
  <si>
    <t>NGC 5307</t>
  </si>
  <si>
    <t>NGC 40</t>
  </si>
  <si>
    <t>NGC 246</t>
  </si>
  <si>
    <t>NGC 3195</t>
  </si>
  <si>
    <t>NGC 5315</t>
  </si>
  <si>
    <t>NGC 4361</t>
  </si>
  <si>
    <t>NGC 7027</t>
  </si>
  <si>
    <t>NGC 6826</t>
  </si>
  <si>
    <t>NGC 7048</t>
  </si>
  <si>
    <t>NGC 7008</t>
  </si>
  <si>
    <t>NGC 7026</t>
  </si>
  <si>
    <t>NGC 6884</t>
  </si>
  <si>
    <t>IC 5117</t>
  </si>
  <si>
    <t>NGC 6891</t>
  </si>
  <si>
    <t>NGC 6905</t>
  </si>
  <si>
    <t>NGC 6543</t>
  </si>
  <si>
    <t>NGC 1535</t>
  </si>
  <si>
    <t>NGC 1360</t>
  </si>
  <si>
    <t>NGC 2392</t>
  </si>
  <si>
    <t>NGC 2371/2</t>
  </si>
  <si>
    <t>IC 5148/50</t>
  </si>
  <si>
    <t>NGC 6210</t>
  </si>
  <si>
    <t>IC 4593</t>
  </si>
  <si>
    <t>NGC 6058</t>
  </si>
  <si>
    <t>NGC 3242</t>
  </si>
  <si>
    <t>IC 418</t>
  </si>
  <si>
    <t>NGC 5882</t>
  </si>
  <si>
    <t>IC 4406</t>
  </si>
  <si>
    <t>NGC 5873</t>
  </si>
  <si>
    <t>NGC 6720</t>
  </si>
  <si>
    <t>NGC 5189</t>
  </si>
  <si>
    <t>IC 4191</t>
  </si>
  <si>
    <t>NGC 6572</t>
  </si>
  <si>
    <t>IC 4634</t>
  </si>
  <si>
    <t>NGC 6309</t>
  </si>
  <si>
    <t>NGC 6369</t>
  </si>
  <si>
    <t>NGC 2022</t>
  </si>
  <si>
    <t>NGC 650/1</t>
  </si>
  <si>
    <t>IC 351</t>
  </si>
  <si>
    <t>IC 2003</t>
  </si>
  <si>
    <t>NGC 2438</t>
  </si>
  <si>
    <t>NGC 2440</t>
  </si>
  <si>
    <t>NGC 2452</t>
  </si>
  <si>
    <t>NGC 2818</t>
  </si>
  <si>
    <t>NGC 1514</t>
  </si>
  <si>
    <t>IC 4699</t>
  </si>
  <si>
    <t>NGC 5979</t>
  </si>
  <si>
    <t>IC 4997</t>
  </si>
  <si>
    <t>NGC 6879</t>
  </si>
  <si>
    <t>NGC 6153</t>
  </si>
  <si>
    <t>NGC 6337</t>
  </si>
  <si>
    <t>IC 4663</t>
  </si>
  <si>
    <t>NGC 6818</t>
  </si>
  <si>
    <t>NGC 6567</t>
  </si>
  <si>
    <t>NGC 6629</t>
  </si>
  <si>
    <t>NGC 6644</t>
  </si>
  <si>
    <t>IC 4776</t>
  </si>
  <si>
    <t>NGC 6537</t>
  </si>
  <si>
    <t>NGC 6565</t>
  </si>
  <si>
    <t>NGC 6563</t>
  </si>
  <si>
    <t>IC 4673</t>
  </si>
  <si>
    <t>NGC 3587</t>
  </si>
  <si>
    <t>NGC 3132</t>
  </si>
  <si>
    <t>NGC 2899</t>
  </si>
  <si>
    <t>NGC 2792</t>
  </si>
  <si>
    <t>NGC 6842</t>
  </si>
  <si>
    <t>Eye of The Eagle</t>
  </si>
  <si>
    <t>Cheerio Nebula</t>
  </si>
  <si>
    <t>Glowing Eye Nebula</t>
  </si>
  <si>
    <t>Little Ring Nebula</t>
  </si>
  <si>
    <t>White Snowball Nebula</t>
  </si>
  <si>
    <t>Tarantula Planetary</t>
  </si>
  <si>
    <t>Eye of the Charioteer</t>
  </si>
  <si>
    <t>Hamburger Planetary</t>
  </si>
  <si>
    <t>Cotton Candy Planetary</t>
  </si>
  <si>
    <t>Heart Planetary</t>
  </si>
  <si>
    <t>Kissing Lips Nebula</t>
  </si>
  <si>
    <t>Eye of the Chameleon</t>
  </si>
  <si>
    <t>X-Marks the Spot Planetary</t>
  </si>
  <si>
    <t>White Flower Nebula</t>
  </si>
  <si>
    <t>Faint Ring Nebula</t>
  </si>
  <si>
    <t>Candy Wrapper Nebula</t>
  </si>
  <si>
    <t>Eye of the Crane</t>
  </si>
  <si>
    <t>Beach Ball Nebula</t>
  </si>
  <si>
    <t>Babies Foot Nebula</t>
  </si>
  <si>
    <t>Jellyfish Planetary</t>
  </si>
  <si>
    <t>Green Lifesaver Nebula</t>
  </si>
  <si>
    <t>TIE Fighter/ Little Saturn Nebula</t>
  </si>
  <si>
    <t>Purple Snowball</t>
  </si>
  <si>
    <t>Little Crab Nebula in Pyxis Cluster</t>
  </si>
  <si>
    <t>Peanut Nebula</t>
  </si>
  <si>
    <t>Rose Nebula</t>
  </si>
  <si>
    <t>Green Snowball Nebula</t>
  </si>
  <si>
    <t>NGC 1952</t>
  </si>
  <si>
    <t>NGC 7089</t>
  </si>
  <si>
    <t>NGC 5272</t>
  </si>
  <si>
    <t>NGC 6121</t>
  </si>
  <si>
    <t>NGC 5904</t>
  </si>
  <si>
    <t>NGC 6405</t>
  </si>
  <si>
    <t>NGC 6475</t>
  </si>
  <si>
    <t>NGC 6523</t>
  </si>
  <si>
    <t>NGC 6333</t>
  </si>
  <si>
    <t>NGC 6254</t>
  </si>
  <si>
    <t>NGC 6705</t>
  </si>
  <si>
    <t>NGC 6218</t>
  </si>
  <si>
    <t>NGC 6205</t>
  </si>
  <si>
    <t>NGC 6402</t>
  </si>
  <si>
    <t>NGC 7078</t>
  </si>
  <si>
    <t>NGC 6611</t>
  </si>
  <si>
    <t>NGC 6618</t>
  </si>
  <si>
    <t>NGC 6613</t>
  </si>
  <si>
    <t>NGC 6273</t>
  </si>
  <si>
    <t>NGC 6514</t>
  </si>
  <si>
    <t>NGC 6531</t>
  </si>
  <si>
    <t>NGC 6656</t>
  </si>
  <si>
    <t>NGC 6494</t>
  </si>
  <si>
    <t>NGC 6603</t>
  </si>
  <si>
    <t>NGC 6694</t>
  </si>
  <si>
    <t>NGC 6853</t>
  </si>
  <si>
    <t>NGC 6626</t>
  </si>
  <si>
    <t>NGC 6913</t>
  </si>
  <si>
    <t>NGC 7099</t>
  </si>
  <si>
    <t xml:space="preserve">NGC 224 </t>
  </si>
  <si>
    <t xml:space="preserve">NGC 221 </t>
  </si>
  <si>
    <t xml:space="preserve">NGC 598 </t>
  </si>
  <si>
    <t>NGC 1039</t>
  </si>
  <si>
    <t>NGC 2168</t>
  </si>
  <si>
    <t>NGC 1960</t>
  </si>
  <si>
    <t>NGC 2099</t>
  </si>
  <si>
    <t>NGC 1912</t>
  </si>
  <si>
    <t>NGC 7092</t>
  </si>
  <si>
    <t>NGC 2287</t>
  </si>
  <si>
    <t>NGC 1976</t>
  </si>
  <si>
    <t>NGC 1982</t>
  </si>
  <si>
    <t>NGC 2632</t>
  </si>
  <si>
    <t>NGC 2437</t>
  </si>
  <si>
    <t>NGC 2422</t>
  </si>
  <si>
    <t>NGC 2548</t>
  </si>
  <si>
    <t>NGC 4472</t>
  </si>
  <si>
    <t>NGC 2323</t>
  </si>
  <si>
    <t>NGC 5194</t>
  </si>
  <si>
    <t>NGC 7654</t>
  </si>
  <si>
    <t>NGC 5024</t>
  </si>
  <si>
    <t>NGC 6715</t>
  </si>
  <si>
    <t>NGC 6809</t>
  </si>
  <si>
    <t>NGC 6779</t>
  </si>
  <si>
    <t>NGC 4579</t>
  </si>
  <si>
    <t>NGC 4621</t>
  </si>
  <si>
    <t>NGC 4649</t>
  </si>
  <si>
    <t>NGC 4303</t>
  </si>
  <si>
    <t>NGC 6266</t>
  </si>
  <si>
    <t>NGC 5055</t>
  </si>
  <si>
    <t>NGC 4826</t>
  </si>
  <si>
    <t>NGC 3623</t>
  </si>
  <si>
    <t>NGC 3627</t>
  </si>
  <si>
    <t>NGC 2682</t>
  </si>
  <si>
    <t>NGC 4590</t>
  </si>
  <si>
    <t>NGC 6637</t>
  </si>
  <si>
    <t>NGC 6681</t>
  </si>
  <si>
    <t>NGC 6838</t>
  </si>
  <si>
    <t>NGC 6981</t>
  </si>
  <si>
    <t>NGC 6994</t>
  </si>
  <si>
    <t>NGC 628</t>
  </si>
  <si>
    <t>NGC 6864</t>
  </si>
  <si>
    <t xml:space="preserve">NGC 650 </t>
  </si>
  <si>
    <t>NGC 1068</t>
  </si>
  <si>
    <t>NGC 2068</t>
  </si>
  <si>
    <t>NGC 1904</t>
  </si>
  <si>
    <t>NGC 6093</t>
  </si>
  <si>
    <t>NGC 3031</t>
  </si>
  <si>
    <t>NGC 3034</t>
  </si>
  <si>
    <t>NGC 5236</t>
  </si>
  <si>
    <t>NGC 4374</t>
  </si>
  <si>
    <t>NGC 4382</t>
  </si>
  <si>
    <t>NGC 4406</t>
  </si>
  <si>
    <t>NGC 4486</t>
  </si>
  <si>
    <t>NGC 4501</t>
  </si>
  <si>
    <t>NGC 4552</t>
  </si>
  <si>
    <t>NGC 4569</t>
  </si>
  <si>
    <t>NGC 4548</t>
  </si>
  <si>
    <t>NGC 6341</t>
  </si>
  <si>
    <t>NGC 2447</t>
  </si>
  <si>
    <t>NGC 4736</t>
  </si>
  <si>
    <t>NGC 3351</t>
  </si>
  <si>
    <t>NGC 3368</t>
  </si>
  <si>
    <t>NGC 4192</t>
  </si>
  <si>
    <t>NGC 4254</t>
  </si>
  <si>
    <t>NGC 4321</t>
  </si>
  <si>
    <t>NGC 5457</t>
  </si>
  <si>
    <t>NGC 5866</t>
  </si>
  <si>
    <t>NGC 581</t>
  </si>
  <si>
    <t>NGC 4594</t>
  </si>
  <si>
    <t>NGC 3379</t>
  </si>
  <si>
    <t>NGC 4258</t>
  </si>
  <si>
    <t>NGC 6171</t>
  </si>
  <si>
    <t>NGC 3556</t>
  </si>
  <si>
    <t>NGC 3992</t>
  </si>
  <si>
    <t xml:space="preserve">NGC 205 </t>
  </si>
  <si>
    <t>NGC</t>
  </si>
  <si>
    <t xml:space="preserve">Dumbbell Nebula </t>
  </si>
  <si>
    <t xml:space="preserve">Owl Nebula </t>
  </si>
  <si>
    <t xml:space="preserve">Ring Nebula </t>
  </si>
  <si>
    <t>Little Dumbbell Nebula</t>
  </si>
  <si>
    <t>Graphical data</t>
  </si>
  <si>
    <t>Focal length eyepiece</t>
  </si>
  <si>
    <t>Diameter exit pupil</t>
  </si>
  <si>
    <t>max</t>
  </si>
  <si>
    <t>selected</t>
  </si>
  <si>
    <t>min</t>
  </si>
  <si>
    <t>List your own equipment data here.</t>
  </si>
  <si>
    <r>
      <t>SB</t>
    </r>
    <r>
      <rPr>
        <b/>
        <vertAlign val="subscript"/>
        <sz val="12"/>
        <color theme="0"/>
        <rFont val="Calibri"/>
        <family val="2"/>
      </rPr>
      <t>min</t>
    </r>
    <r>
      <rPr>
        <b/>
        <sz val="12"/>
        <color theme="0"/>
        <rFont val="Calibri"/>
        <family val="2"/>
      </rPr>
      <t xml:space="preserve"> (%)</t>
    </r>
  </si>
  <si>
    <r>
      <t>SB</t>
    </r>
    <r>
      <rPr>
        <b/>
        <vertAlign val="subscript"/>
        <sz val="12"/>
        <color theme="0"/>
        <rFont val="Calibri"/>
        <family val="2"/>
      </rPr>
      <t>max</t>
    </r>
    <r>
      <rPr>
        <b/>
        <sz val="12"/>
        <color theme="0"/>
        <rFont val="Calibri"/>
        <family val="2"/>
      </rPr>
      <t xml:space="preserve"> (%)</t>
    </r>
  </si>
  <si>
    <t>Celestron / Zoom (min)</t>
  </si>
  <si>
    <t>Celestron / Zoom (max)</t>
  </si>
  <si>
    <r>
      <t>D</t>
    </r>
    <r>
      <rPr>
        <b/>
        <vertAlign val="subscript"/>
        <sz val="12"/>
        <color theme="0"/>
        <rFont val="Calibri"/>
        <family val="2"/>
      </rPr>
      <t>ep-min</t>
    </r>
    <r>
      <rPr>
        <b/>
        <sz val="12"/>
        <color theme="0"/>
        <rFont val="Calibri"/>
        <family val="2"/>
      </rPr>
      <t xml:space="preserve"> (mm)</t>
    </r>
  </si>
  <si>
    <r>
      <t>D</t>
    </r>
    <r>
      <rPr>
        <b/>
        <vertAlign val="subscript"/>
        <sz val="12"/>
        <color theme="0"/>
        <rFont val="Calibri"/>
        <family val="2"/>
      </rPr>
      <t>ep-max</t>
    </r>
    <r>
      <rPr>
        <b/>
        <sz val="12"/>
        <color theme="0"/>
        <rFont val="Calibri"/>
        <family val="2"/>
      </rPr>
      <t xml:space="preserve"> (mm)</t>
    </r>
  </si>
  <si>
    <r>
      <t>f</t>
    </r>
    <r>
      <rPr>
        <b/>
        <vertAlign val="subscript"/>
        <sz val="12"/>
        <color theme="0"/>
        <rFont val="Calibri"/>
        <family val="2"/>
      </rPr>
      <t>e-min</t>
    </r>
    <r>
      <rPr>
        <b/>
        <sz val="12"/>
        <color theme="0"/>
        <rFont val="Calibri"/>
        <family val="2"/>
      </rPr>
      <t xml:space="preserve"> (mm)</t>
    </r>
  </si>
  <si>
    <r>
      <t>f</t>
    </r>
    <r>
      <rPr>
        <b/>
        <vertAlign val="subscript"/>
        <sz val="12"/>
        <color theme="0"/>
        <rFont val="Calibri"/>
        <family val="2"/>
      </rPr>
      <t xml:space="preserve">e-max </t>
    </r>
    <r>
      <rPr>
        <b/>
        <sz val="12"/>
        <color theme="0"/>
        <rFont val="Calibri"/>
        <family val="2"/>
      </rPr>
      <t>(mm)</t>
    </r>
  </si>
  <si>
    <t>Herschel 400</t>
  </si>
  <si>
    <t>PK 120+9.1</t>
  </si>
  <si>
    <t>OCL 294</t>
  </si>
  <si>
    <t>OCL 295</t>
  </si>
  <si>
    <t>MCG 2-2-56</t>
  </si>
  <si>
    <t>UGC 396</t>
  </si>
  <si>
    <t>OCL 305</t>
  </si>
  <si>
    <t>PK 118-74.1</t>
  </si>
  <si>
    <t>ESO 540-22</t>
  </si>
  <si>
    <t>ESO 474-29</t>
  </si>
  <si>
    <t>UGC 528</t>
  </si>
  <si>
    <t>ESO 474-SC37</t>
  </si>
  <si>
    <t>OCL 317</t>
  </si>
  <si>
    <t>UGC 718</t>
  </si>
  <si>
    <t>OCL 320</t>
  </si>
  <si>
    <t>OCL 321</t>
  </si>
  <si>
    <t>UGC 907</t>
  </si>
  <si>
    <t>UGC 968</t>
  </si>
  <si>
    <t>OCL 322</t>
  </si>
  <si>
    <t>IC 1712;H I 100</t>
  </si>
  <si>
    <t>MCG 1-5-5</t>
  </si>
  <si>
    <t>ESO 413-11</t>
  </si>
  <si>
    <t>MCG 1-5-8</t>
  </si>
  <si>
    <t>OCL 329</t>
  </si>
  <si>
    <t>OCL 330</t>
  </si>
  <si>
    <t>OCL 332</t>
  </si>
  <si>
    <t>OCL 333</t>
  </si>
  <si>
    <t>MCG 2-5-68</t>
  </si>
  <si>
    <t>OCL 363</t>
  </si>
  <si>
    <t>UGC 1466</t>
  </si>
  <si>
    <t>MCG 1-6-16</t>
  </si>
  <si>
    <t>OCL 350</t>
  </si>
  <si>
    <t>OCL 353</t>
  </si>
  <si>
    <t>UGC 1831</t>
  </si>
  <si>
    <t>ESO 545-11</t>
  </si>
  <si>
    <t>UGC 1929</t>
  </si>
  <si>
    <t>MCG 1-7-25</t>
  </si>
  <si>
    <t>UGC 2154</t>
  </si>
  <si>
    <t>OCL 357</t>
  </si>
  <si>
    <t>MCG 1-7-34</t>
  </si>
  <si>
    <t>UGC 2173</t>
  </si>
  <si>
    <t>MCG 1-8-7</t>
  </si>
  <si>
    <t>OCL 389</t>
  </si>
  <si>
    <t>OCL 401</t>
  </si>
  <si>
    <t>ESO 548-67</t>
  </si>
  <si>
    <t>OCL 394</t>
  </si>
  <si>
    <t>PK 144+6.1</t>
  </si>
  <si>
    <t>OCL 383</t>
  </si>
  <si>
    <t>OCL 398</t>
  </si>
  <si>
    <t>OCL 397</t>
  </si>
  <si>
    <t>PK 206-40.1</t>
  </si>
  <si>
    <t>OCL 399</t>
  </si>
  <si>
    <t>OCL 457</t>
  </si>
  <si>
    <t>OCL 411</t>
  </si>
  <si>
    <t>LBN 916</t>
  </si>
  <si>
    <t>OCL 463</t>
  </si>
  <si>
    <t>OCL 428</t>
  </si>
  <si>
    <t>OCL 434</t>
  </si>
  <si>
    <t>OCL 441</t>
  </si>
  <si>
    <t>IC 2133</t>
  </si>
  <si>
    <t>ESO 554-10</t>
  </si>
  <si>
    <t>OCL 529</t>
  </si>
  <si>
    <t>LBN 979</t>
  </si>
  <si>
    <t>PK 196-10.1</t>
  </si>
  <si>
    <t>CED 55P</t>
  </si>
  <si>
    <t>OCL 418</t>
  </si>
  <si>
    <t>OCL 467</t>
  </si>
  <si>
    <t>OCL 468</t>
  </si>
  <si>
    <t>OCL 481</t>
  </si>
  <si>
    <t>LBN 997</t>
  </si>
  <si>
    <t>OCL 498</t>
  </si>
  <si>
    <t>OCL 495</t>
  </si>
  <si>
    <t>OCL 572</t>
  </si>
  <si>
    <t>OCL 550</t>
  </si>
  <si>
    <t>OCL 545</t>
  </si>
  <si>
    <t>NGC 2239</t>
  </si>
  <si>
    <t>OCL 499</t>
  </si>
  <si>
    <t>OCL 471</t>
  </si>
  <si>
    <t>OCL 446</t>
  </si>
  <si>
    <t>OCL 548</t>
  </si>
  <si>
    <t>OCL 540</t>
  </si>
  <si>
    <t>OCL 484</t>
  </si>
  <si>
    <t>OCL 553</t>
  </si>
  <si>
    <t>OCL 542</t>
  </si>
  <si>
    <t>OCL 562</t>
  </si>
  <si>
    <t>OCL 565</t>
  </si>
  <si>
    <t>OCL 567</t>
  </si>
  <si>
    <t>OCL 639</t>
  </si>
  <si>
    <t>NGC 2356</t>
  </si>
  <si>
    <t>OCL 589</t>
  </si>
  <si>
    <t>OCL 633</t>
  </si>
  <si>
    <t>NGC 2372</t>
  </si>
  <si>
    <t>NGC 2371</t>
  </si>
  <si>
    <t>PK 197+17.1</t>
  </si>
  <si>
    <t>OCL 502</t>
  </si>
  <si>
    <t>UGC 3918</t>
  </si>
  <si>
    <t>GCL 12</t>
  </si>
  <si>
    <t>OCL 488</t>
  </si>
  <si>
    <t>OCL 626</t>
  </si>
  <si>
    <t>OCL 592</t>
  </si>
  <si>
    <t>PK 231+4.2</t>
  </si>
  <si>
    <t>PK 234+2.1</t>
  </si>
  <si>
    <t>OCL 623</t>
  </si>
  <si>
    <t>OCL 653</t>
  </si>
  <si>
    <t>OCL 690</t>
  </si>
  <si>
    <t>OCL 593</t>
  </si>
  <si>
    <t>OCL 630</t>
  </si>
  <si>
    <t>NGC 2520</t>
  </si>
  <si>
    <t>OCL 611</t>
  </si>
  <si>
    <t>OCL 708</t>
  </si>
  <si>
    <t>OCL 701</t>
  </si>
  <si>
    <t>ESO 495-18</t>
  </si>
  <si>
    <t>OCL 714</t>
  </si>
  <si>
    <t>UGC 4637</t>
  </si>
  <si>
    <t>UGC 4645</t>
  </si>
  <si>
    <t>UGC 4641</t>
  </si>
  <si>
    <t>NGC 2816</t>
  </si>
  <si>
    <t>UGC 4821</t>
  </si>
  <si>
    <t>UGC 4820</t>
  </si>
  <si>
    <t>UGC 4862</t>
  </si>
  <si>
    <t>UGC 4914</t>
  </si>
  <si>
    <t>MCG 3-24-3</t>
  </si>
  <si>
    <t>UGC 4966</t>
  </si>
  <si>
    <t>UGC 5001</t>
  </si>
  <si>
    <t>UGC 5079</t>
  </si>
  <si>
    <t>UGC 5176</t>
  </si>
  <si>
    <t>UGC 5183</t>
  </si>
  <si>
    <t>MCG 0-25-8</t>
  </si>
  <si>
    <t>UGC 5221</t>
  </si>
  <si>
    <t>UGC 5253</t>
  </si>
  <si>
    <t>UGC 5398</t>
  </si>
  <si>
    <t>UGC 5387</t>
  </si>
  <si>
    <t>MCG 1-26-18</t>
  </si>
  <si>
    <t>UGC 5532</t>
  </si>
  <si>
    <t>UGC 5516</t>
  </si>
  <si>
    <t>UGC 5525</t>
  </si>
  <si>
    <t>UGC 5557</t>
  </si>
  <si>
    <t>UGC 5559</t>
  </si>
  <si>
    <t>UGC 5562</t>
  </si>
  <si>
    <t>UGC 5572</t>
  </si>
  <si>
    <t>UGC 5617</t>
  </si>
  <si>
    <t>UGC 5620</t>
  </si>
  <si>
    <t>PK 261+32.1</t>
  </si>
  <si>
    <t>UGC 5663</t>
  </si>
  <si>
    <t>UGC 5731</t>
  </si>
  <si>
    <t>UGC 5753</t>
  </si>
  <si>
    <t>UGC 5786</t>
  </si>
  <si>
    <t>UGC 5840</t>
  </si>
  <si>
    <t>UGC 5899</t>
  </si>
  <si>
    <t>NGC 3371</t>
  </si>
  <si>
    <t>UGC 5931</t>
  </si>
  <si>
    <t>UGC 5952</t>
  </si>
  <si>
    <t>UGC 5959</t>
  </si>
  <si>
    <t>UGC 5986</t>
  </si>
  <si>
    <t>UGC 6079</t>
  </si>
  <si>
    <t>UGC 6082</t>
  </si>
  <si>
    <t>UGC 6118</t>
  </si>
  <si>
    <t>UGC 6150</t>
  </si>
  <si>
    <t>UGC 6272</t>
  </si>
  <si>
    <t>UGC 6297</t>
  </si>
  <si>
    <t>UGC 6299</t>
  </si>
  <si>
    <t>UGC 6319</t>
  </si>
  <si>
    <t>UGC 6323</t>
  </si>
  <si>
    <t>UGC 6330</t>
  </si>
  <si>
    <t>ESO 377-37</t>
  </si>
  <si>
    <t>NGC 3632</t>
  </si>
  <si>
    <t>UGC 6350</t>
  </si>
  <si>
    <t>UGC 6360</t>
  </si>
  <si>
    <t>UGC 6368</t>
  </si>
  <si>
    <t>UGC 6396</t>
  </si>
  <si>
    <t>UGC 6426</t>
  </si>
  <si>
    <t>UGC 6439</t>
  </si>
  <si>
    <t>UGC 6460</t>
  </si>
  <si>
    <t>UGC 6537</t>
  </si>
  <si>
    <t>UGC 6547</t>
  </si>
  <si>
    <t>UGC 6644</t>
  </si>
  <si>
    <t>UGC 6651</t>
  </si>
  <si>
    <t>UGC 6745</t>
  </si>
  <si>
    <t>UGC 6778</t>
  </si>
  <si>
    <t>UGC 6787</t>
  </si>
  <si>
    <t>UGC 6786</t>
  </si>
  <si>
    <t>NGC 3899</t>
  </si>
  <si>
    <t>UGC 6856</t>
  </si>
  <si>
    <t>UGC 6857</t>
  </si>
  <si>
    <t>UGC 6860</t>
  </si>
  <si>
    <t>UGC 6869</t>
  </si>
  <si>
    <t>UGC 6870</t>
  </si>
  <si>
    <t>MCG 2-30-40</t>
  </si>
  <si>
    <t>UGC 6918</t>
  </si>
  <si>
    <t>UGC 6946</t>
  </si>
  <si>
    <t>UGC 6985</t>
  </si>
  <si>
    <t>ESO 572-37</t>
  </si>
  <si>
    <t>UGC 6993</t>
  </si>
  <si>
    <t>UGC 7005</t>
  </si>
  <si>
    <t>ESO 572-47</t>
  </si>
  <si>
    <t>UGC 7014</t>
  </si>
  <si>
    <t>UGC 7030</t>
  </si>
  <si>
    <t>UGC 7075</t>
  </si>
  <si>
    <t>UGC 7081</t>
  </si>
  <si>
    <t>UGC 7096</t>
  </si>
  <si>
    <t>UGC 7103</t>
  </si>
  <si>
    <t>UGC 7142</t>
  </si>
  <si>
    <t>NGC 4153</t>
  </si>
  <si>
    <t>UGC 7165</t>
  </si>
  <si>
    <t>UGC 7166</t>
  </si>
  <si>
    <t>UGC 7214</t>
  </si>
  <si>
    <t>UGC 7256</t>
  </si>
  <si>
    <t>NGC 4228</t>
  </si>
  <si>
    <t>UGC 7284</t>
  </si>
  <si>
    <t>UGC 7328</t>
  </si>
  <si>
    <t>UGC 7338</t>
  </si>
  <si>
    <t>UGC 7360</t>
  </si>
  <si>
    <t>UGC 7380</t>
  </si>
  <si>
    <t>UGC 7377</t>
  </si>
  <si>
    <t>UGC 7386</t>
  </si>
  <si>
    <t>UGC 7389</t>
  </si>
  <si>
    <t>UGC 7405</t>
  </si>
  <si>
    <t>UGC 7443</t>
  </si>
  <si>
    <t>UGC 7463</t>
  </si>
  <si>
    <t>UGC 7473</t>
  </si>
  <si>
    <t>ESO 573-PN19</t>
  </si>
  <si>
    <t>UGC 7488</t>
  </si>
  <si>
    <t>UGC 7493</t>
  </si>
  <si>
    <t>UGC 7523</t>
  </si>
  <si>
    <t>UGC 7539</t>
  </si>
  <si>
    <t>UGC 7551</t>
  </si>
  <si>
    <t>UGC 7568</t>
  </si>
  <si>
    <t>UGC 7575</t>
  </si>
  <si>
    <t>UGC 7574</t>
  </si>
  <si>
    <t>UGC 7583</t>
  </si>
  <si>
    <t>UGC 7591</t>
  </si>
  <si>
    <t>UGC 7592</t>
  </si>
  <si>
    <t>UGC 7594</t>
  </si>
  <si>
    <t>UGC 7614</t>
  </si>
  <si>
    <t>UGC 7631</t>
  </si>
  <si>
    <t>UGC 7638</t>
  </si>
  <si>
    <t>UGC 7645</t>
  </si>
  <si>
    <t>UGC 7648</t>
  </si>
  <si>
    <t>UGC 7651</t>
  </si>
  <si>
    <t>UGC 7662</t>
  </si>
  <si>
    <t>NGC 4560</t>
  </si>
  <si>
    <t>UGC 7721</t>
  </si>
  <si>
    <t>UGC 7727</t>
  </si>
  <si>
    <t>UGC 7732</t>
  </si>
  <si>
    <t>MCG 1-32-27</t>
  </si>
  <si>
    <t>UGC 7757</t>
  </si>
  <si>
    <t>UGC 7766</t>
  </si>
  <si>
    <t>UGC 7772</t>
  </si>
  <si>
    <t>UGC 7785</t>
  </si>
  <si>
    <t>UGC 7828</t>
  </si>
  <si>
    <t>IC 3667</t>
  </si>
  <si>
    <t>UGC 7865</t>
  </si>
  <si>
    <t>NGC 4624?</t>
  </si>
  <si>
    <t>UGC 7895</t>
  </si>
  <si>
    <t>IC 3708</t>
  </si>
  <si>
    <t>UGC 7907</t>
  </si>
  <si>
    <t>UGC 7914</t>
  </si>
  <si>
    <t>NGC 4624</t>
  </si>
  <si>
    <t>UGC 7926</t>
  </si>
  <si>
    <t>UGC 7965</t>
  </si>
  <si>
    <t>MCG 1-33-10</t>
  </si>
  <si>
    <t>UGC 7970</t>
  </si>
  <si>
    <t>MCG 1-33-13</t>
  </si>
  <si>
    <t>UGC 7989</t>
  </si>
  <si>
    <t>UGC 8009</t>
  </si>
  <si>
    <t>UGC 8010</t>
  </si>
  <si>
    <t>UGC 8016</t>
  </si>
  <si>
    <t>MCG 2-33-49</t>
  </si>
  <si>
    <t>UGC 8035</t>
  </si>
  <si>
    <t>UGC 8078</t>
  </si>
  <si>
    <t>MCG 2-33-78</t>
  </si>
  <si>
    <t>UGC 8102</t>
  </si>
  <si>
    <t>UGC 8116</t>
  </si>
  <si>
    <t>MCG 1-33-84</t>
  </si>
  <si>
    <t>MCG 1-34-7</t>
  </si>
  <si>
    <t>UGC 8256</t>
  </si>
  <si>
    <t>UGC 8307</t>
  </si>
  <si>
    <t>MCG 3-34-39</t>
  </si>
  <si>
    <t>UGC 8494</t>
  </si>
  <si>
    <t>UGC 8616</t>
  </si>
  <si>
    <t>UGC 8675</t>
  </si>
  <si>
    <t>UGC 8745</t>
  </si>
  <si>
    <t>UGC 8847</t>
  </si>
  <si>
    <t>NGC 5317</t>
  </si>
  <si>
    <t>GCL 27</t>
  </si>
  <si>
    <t>UGC 9011</t>
  </si>
  <si>
    <t>UGC 9013</t>
  </si>
  <si>
    <t>UGC 9161</t>
  </si>
  <si>
    <t>UGC 9175</t>
  </si>
  <si>
    <t>UGC 9183</t>
  </si>
  <si>
    <t>UGC 9261</t>
  </si>
  <si>
    <t>GCL 28</t>
  </si>
  <si>
    <t>UGC 9366</t>
  </si>
  <si>
    <t>UGC 9399</t>
  </si>
  <si>
    <t>GCL 29</t>
  </si>
  <si>
    <t>UGC 9499</t>
  </si>
  <si>
    <t>UGC 9706</t>
  </si>
  <si>
    <t>GCL 33</t>
  </si>
  <si>
    <t>NGC 5906</t>
  </si>
  <si>
    <t>UGC 9961</t>
  </si>
  <si>
    <t>UGC 10350</t>
  </si>
  <si>
    <t>GCL 42</t>
  </si>
  <si>
    <t>UGC 10521</t>
  </si>
  <si>
    <t>UGC 10470</t>
  </si>
  <si>
    <t>GCL 47</t>
  </si>
  <si>
    <t>GCL 48</t>
  </si>
  <si>
    <t>GCL 53</t>
  </si>
  <si>
    <t>GCL 54</t>
  </si>
  <si>
    <t>GCL 55</t>
  </si>
  <si>
    <t>GCL 56</t>
  </si>
  <si>
    <t>GCL 57</t>
  </si>
  <si>
    <t>GCL 61</t>
  </si>
  <si>
    <t>GCL 63</t>
  </si>
  <si>
    <t>GCL 62</t>
  </si>
  <si>
    <t>PK 2+5.1;H IV 11</t>
  </si>
  <si>
    <t>GCL 73</t>
  </si>
  <si>
    <t>GCL 76</t>
  </si>
  <si>
    <t>GCL 77</t>
  </si>
  <si>
    <t>PK 8+3.1;H II 586</t>
  </si>
  <si>
    <t>OCL 1035</t>
  </si>
  <si>
    <t>GCL 81</t>
  </si>
  <si>
    <t>OCL 10</t>
  </si>
  <si>
    <t>GCL 82</t>
  </si>
  <si>
    <t>GCL 84</t>
  </si>
  <si>
    <t>PK 96+29.1</t>
  </si>
  <si>
    <t>GCL 87</t>
  </si>
  <si>
    <t>GCL 88</t>
  </si>
  <si>
    <t>OCL 28</t>
  </si>
  <si>
    <t>GCL 91</t>
  </si>
  <si>
    <t>OCL 27</t>
  </si>
  <si>
    <t>GCL 93</t>
  </si>
  <si>
    <t>PK 9-5.1;H II 204</t>
  </si>
  <si>
    <t>OCL 90</t>
  </si>
  <si>
    <t>GCL 95</t>
  </si>
  <si>
    <t>GCL 97</t>
  </si>
  <si>
    <t>OCL 48</t>
  </si>
  <si>
    <t>OCL 68</t>
  </si>
  <si>
    <t>GCL 103</t>
  </si>
  <si>
    <t>OCL 96</t>
  </si>
  <si>
    <t>OCL 99</t>
  </si>
  <si>
    <t>PK 41-2.1</t>
  </si>
  <si>
    <t>OCL 114</t>
  </si>
  <si>
    <t>PK 25-17.1</t>
  </si>
  <si>
    <t>OCL 124</t>
  </si>
  <si>
    <t>PK 83+12.1</t>
  </si>
  <si>
    <t>OCL 125</t>
  </si>
  <si>
    <t>OCL 134</t>
  </si>
  <si>
    <t>OCL 183</t>
  </si>
  <si>
    <t>OCL 152</t>
  </si>
  <si>
    <t>PK 61-9.1;H IV 16</t>
  </si>
  <si>
    <t>OCL 181</t>
  </si>
  <si>
    <t>GCL 117</t>
  </si>
  <si>
    <t>OCL 217</t>
  </si>
  <si>
    <t>OCL 141</t>
  </si>
  <si>
    <t>UGC 11597</t>
  </si>
  <si>
    <t>LBN 373</t>
  </si>
  <si>
    <t>GCL 119</t>
  </si>
  <si>
    <t>PK 93+5.2</t>
  </si>
  <si>
    <t>PK 37-34.1</t>
  </si>
  <si>
    <t>OCL 198</t>
  </si>
  <si>
    <t>OCL 205</t>
  </si>
  <si>
    <t>OCL 214</t>
  </si>
  <si>
    <t>OCL 218</t>
  </si>
  <si>
    <t>OCL 241</t>
  </si>
  <si>
    <t>OCL 236</t>
  </si>
  <si>
    <t>OCL 215</t>
  </si>
  <si>
    <t>UGC 11914</t>
  </si>
  <si>
    <t>OCL 221</t>
  </si>
  <si>
    <t>OCL 228</t>
  </si>
  <si>
    <t>UGC 12113</t>
  </si>
  <si>
    <t>OCL 244</t>
  </si>
  <si>
    <t>UGC 12294</t>
  </si>
  <si>
    <t>UGC 12343</t>
  </si>
  <si>
    <t>OCL 256</t>
  </si>
  <si>
    <t>MCG 2-59-12</t>
  </si>
  <si>
    <t>PK 106-17.1</t>
  </si>
  <si>
    <t>OCL 251</t>
  </si>
  <si>
    <t>MCG 2-60-5</t>
  </si>
  <si>
    <t>MCG 2-60-8</t>
  </si>
  <si>
    <t>OCL 269</t>
  </si>
  <si>
    <t>OCL 276</t>
  </si>
  <si>
    <t>UGC 8</t>
  </si>
  <si>
    <t>Other</t>
  </si>
  <si>
    <t>Type</t>
  </si>
  <si>
    <t>Planetary Nebula</t>
  </si>
  <si>
    <t>Open Cluster</t>
  </si>
  <si>
    <t>Galaxy</t>
  </si>
  <si>
    <t>Globular Cluster</t>
  </si>
  <si>
    <t>Nebula</t>
  </si>
  <si>
    <t>Cluster Nebulosity</t>
  </si>
  <si>
    <t>Herschel 400 (NGC)</t>
  </si>
  <si>
    <t>Planetary nebulae (NGC, IC)</t>
  </si>
  <si>
    <t>Site</t>
  </si>
  <si>
    <t>Email</t>
  </si>
  <si>
    <t>NGC/IC</t>
  </si>
  <si>
    <t>unknown</t>
  </si>
  <si>
    <t>Min</t>
  </si>
  <si>
    <t>Max</t>
  </si>
  <si>
    <r>
      <t>f</t>
    </r>
    <r>
      <rPr>
        <vertAlign val="subscript"/>
        <sz val="12"/>
        <color theme="1"/>
        <rFont val="Calibri"/>
        <family val="2"/>
      </rPr>
      <t>e</t>
    </r>
    <r>
      <rPr>
        <sz val="12"/>
        <color theme="1"/>
        <rFont val="Calibri"/>
        <family val="2"/>
      </rPr>
      <t xml:space="preserve"> (mm)</t>
    </r>
  </si>
  <si>
    <r>
      <t>FOV</t>
    </r>
    <r>
      <rPr>
        <vertAlign val="subscript"/>
        <sz val="12"/>
        <color theme="1"/>
        <rFont val="Calibri"/>
        <family val="2"/>
      </rPr>
      <t>e</t>
    </r>
    <r>
      <rPr>
        <sz val="12"/>
        <color theme="1"/>
        <rFont val="Calibri"/>
        <family val="2"/>
      </rPr>
      <t xml:space="preserve"> (</t>
    </r>
    <r>
      <rPr>
        <vertAlign val="superscript"/>
        <sz val="12"/>
        <color theme="1"/>
        <rFont val="Calibri"/>
        <family val="2"/>
      </rPr>
      <t>o</t>
    </r>
    <r>
      <rPr>
        <sz val="12"/>
        <color theme="1"/>
        <rFont val="Calibri"/>
        <family val="2"/>
      </rPr>
      <t>)</t>
    </r>
  </si>
  <si>
    <t>Scope</t>
  </si>
  <si>
    <t>Eyepiece</t>
  </si>
  <si>
    <t>Parameter</t>
  </si>
  <si>
    <r>
      <t>D</t>
    </r>
    <r>
      <rPr>
        <vertAlign val="subscript"/>
        <sz val="12"/>
        <color theme="1"/>
        <rFont val="Calibri"/>
        <family val="2"/>
      </rPr>
      <t>o</t>
    </r>
    <r>
      <rPr>
        <sz val="12"/>
        <color theme="1"/>
        <rFont val="Calibri"/>
        <family val="2"/>
      </rPr>
      <t xml:space="preserve"> (mm)</t>
    </r>
  </si>
  <si>
    <t>Inputs</t>
  </si>
  <si>
    <t>Eyepiece parameters</t>
  </si>
  <si>
    <r>
      <t>D</t>
    </r>
    <r>
      <rPr>
        <vertAlign val="subscript"/>
        <sz val="12"/>
        <color theme="1"/>
        <rFont val="Calibri"/>
        <family val="2"/>
      </rPr>
      <t xml:space="preserve">ep </t>
    </r>
    <r>
      <rPr>
        <sz val="12"/>
        <color theme="1"/>
        <rFont val="Calibri"/>
        <family val="2"/>
      </rPr>
      <t>= D</t>
    </r>
    <r>
      <rPr>
        <vertAlign val="subscript"/>
        <sz val="12"/>
        <color theme="1"/>
        <rFont val="Calibri"/>
        <family val="2"/>
      </rPr>
      <t>o</t>
    </r>
    <r>
      <rPr>
        <sz val="12"/>
        <color theme="1"/>
        <rFont val="Calibri"/>
        <family val="2"/>
      </rPr>
      <t xml:space="preserve"> / M = f</t>
    </r>
    <r>
      <rPr>
        <vertAlign val="subscript"/>
        <sz val="12"/>
        <color theme="1"/>
        <rFont val="Calibri"/>
        <family val="2"/>
      </rPr>
      <t>e</t>
    </r>
    <r>
      <rPr>
        <sz val="12"/>
        <color theme="1"/>
        <rFont val="Calibri"/>
        <family val="2"/>
      </rPr>
      <t xml:space="preserve"> / f</t>
    </r>
    <r>
      <rPr>
        <vertAlign val="subscript"/>
        <sz val="12"/>
        <color theme="1"/>
        <rFont val="Calibri"/>
        <family val="2"/>
      </rPr>
      <t>R</t>
    </r>
  </si>
  <si>
    <t>Full Moon (mean)</t>
  </si>
  <si>
    <t>NGC 7009</t>
  </si>
  <si>
    <t>NGC 6790</t>
  </si>
  <si>
    <t>IC 1297</t>
  </si>
  <si>
    <t>NGC 2346</t>
  </si>
  <si>
    <t>IC 2501</t>
  </si>
  <si>
    <t>IC 2553</t>
  </si>
  <si>
    <t>IC 5217</t>
  </si>
  <si>
    <t>NGC 6886</t>
  </si>
  <si>
    <t>NGC 6302</t>
  </si>
  <si>
    <t>NGC 6445</t>
  </si>
  <si>
    <t>IC 4846</t>
  </si>
  <si>
    <t>NGC 7354</t>
  </si>
  <si>
    <t>NGC 6852</t>
  </si>
  <si>
    <t>Sp-1</t>
  </si>
  <si>
    <t>See Herschel 400</t>
  </si>
  <si>
    <t>See Planetary Nebulae</t>
  </si>
  <si>
    <t>See Messier List</t>
  </si>
  <si>
    <t>Telescope parameters</t>
  </si>
  <si>
    <t>The distance from the center of the objective lens (or mirror) to the point at which incoming light is brought to a focus. This diameter can be calculated directly from the 2 basic parameters of a telescope.</t>
  </si>
  <si>
    <t>C. Eyepieces</t>
  </si>
  <si>
    <t>D. Cameras</t>
  </si>
  <si>
    <t>E. Filters</t>
  </si>
  <si>
    <t>Factor</t>
  </si>
  <si>
    <t>Telescope Selection</t>
  </si>
  <si>
    <t>Multiplier Selection</t>
  </si>
  <si>
    <t>Multiplier</t>
  </si>
  <si>
    <t>None</t>
  </si>
  <si>
    <t>Celestron / Barlow X-Cel LX</t>
  </si>
  <si>
    <t>Celestron / Barlow E-lux</t>
  </si>
  <si>
    <t>Celestron / Barlow #93507</t>
  </si>
  <si>
    <t>Currently not used, but will be in a future version.</t>
  </si>
  <si>
    <t>Reducer</t>
  </si>
  <si>
    <t>A reducer is a set of converging (or positive) lenses that cause the light from a telescope objective to converge at a steeper angle to the focal plane as if it were coming from an objective with a faster (lower) focal ratio and a shorter focal length. A focal reducer leads to a wider field of view and a brighter image of extended objects.</t>
  </si>
  <si>
    <t>Focal extender (Barlow)</t>
  </si>
  <si>
    <t>Focal reducer</t>
  </si>
  <si>
    <t>factor x M</t>
  </si>
  <si>
    <t>factor / M</t>
  </si>
  <si>
    <t xml:space="preserve">A focal extender (Barlow) lens may be placed before an eyepiece to effectively decrease the eyepiece's focal length by the amount of the Barlow's divergence. Since the magnification provided by a telescope and eyepiece is equal to the telescope's focal length divided by the eyepiece's focal length, this has the effect of increasing the magnification of the image.  </t>
  </si>
  <si>
    <t>Extender</t>
  </si>
  <si>
    <t>B. Multiplier (Extender/Reducer)</t>
  </si>
  <si>
    <t>Eyepiece Selection</t>
  </si>
  <si>
    <t>Practical Limits</t>
  </si>
  <si>
    <t>Value</t>
  </si>
  <si>
    <t>Wide Magnification</t>
  </si>
  <si>
    <t>Special Cases</t>
  </si>
  <si>
    <r>
      <t>(less than L</t>
    </r>
    <r>
      <rPr>
        <i/>
        <vertAlign val="subscript"/>
        <sz val="11"/>
        <color theme="1"/>
        <rFont val="Calibri"/>
        <family val="2"/>
      </rPr>
      <t>mag</t>
    </r>
    <r>
      <rPr>
        <i/>
        <sz val="11"/>
        <color theme="1"/>
        <rFont val="Calibri"/>
        <family val="2"/>
      </rPr>
      <t>?)</t>
    </r>
  </si>
  <si>
    <r>
      <t>(between M</t>
    </r>
    <r>
      <rPr>
        <i/>
        <vertAlign val="subscript"/>
        <sz val="11"/>
        <color theme="1"/>
        <rFont val="Calibri"/>
        <family val="2"/>
      </rPr>
      <t xml:space="preserve">min </t>
    </r>
    <r>
      <rPr>
        <i/>
        <sz val="11"/>
        <color theme="1"/>
        <rFont val="Calibri"/>
        <family val="2"/>
      </rPr>
      <t>and M</t>
    </r>
    <r>
      <rPr>
        <i/>
        <vertAlign val="subscript"/>
        <sz val="11"/>
        <color theme="1"/>
        <rFont val="Calibri"/>
        <family val="2"/>
      </rPr>
      <t>max</t>
    </r>
    <r>
      <rPr>
        <i/>
        <sz val="11"/>
        <color theme="1"/>
        <rFont val="Calibri"/>
        <family val="2"/>
      </rPr>
      <t>?)</t>
    </r>
  </si>
  <si>
    <r>
      <t>(for D</t>
    </r>
    <r>
      <rPr>
        <i/>
        <vertAlign val="subscript"/>
        <sz val="11"/>
        <color theme="1"/>
        <rFont val="Calibri"/>
        <family val="2"/>
      </rPr>
      <t>eye</t>
    </r>
    <r>
      <rPr>
        <i/>
        <sz val="11"/>
        <color theme="1"/>
        <rFont val="Calibri"/>
        <family val="2"/>
      </rPr>
      <t xml:space="preserve"> = 7 mm and 5 mm)</t>
    </r>
  </si>
  <si>
    <t>3. Object Visibility</t>
  </si>
  <si>
    <t>1. Input parameters</t>
  </si>
  <si>
    <t xml:space="preserve">This worksheet does not use existing equipment, but allows users to choose their own values for the various input parameters (telescope, eyepiece and practical limits). Further calculations are analogous. </t>
  </si>
  <si>
    <t>Note: some stars ar variable stars, meaning that the brightness as seen from Earth (its apparent or visual magnitude) changes with time. This variation may be caused by a change in emitted light or by something partly blocking the light. You might want to periodically check the correctness of the listed values.</t>
  </si>
  <si>
    <t>Cross reference</t>
  </si>
  <si>
    <r>
      <t>P</t>
    </r>
    <r>
      <rPr>
        <vertAlign val="subscript"/>
        <sz val="12"/>
        <color theme="1"/>
        <rFont val="Calibri"/>
        <family val="2"/>
      </rPr>
      <t>R</t>
    </r>
    <r>
      <rPr>
        <sz val="12"/>
        <color theme="1"/>
        <rFont val="Calibri"/>
        <family val="2"/>
      </rPr>
      <t xml:space="preserve"> = 115.8 / D</t>
    </r>
    <r>
      <rPr>
        <vertAlign val="subscript"/>
        <sz val="12"/>
        <color theme="1"/>
        <rFont val="Calibri"/>
        <family val="2"/>
      </rPr>
      <t xml:space="preserve">o    </t>
    </r>
    <r>
      <rPr>
        <i/>
        <sz val="12"/>
        <color theme="1"/>
        <rFont val="Calibri"/>
        <family val="2"/>
      </rPr>
      <t>or</t>
    </r>
    <r>
      <rPr>
        <sz val="12"/>
        <color theme="1"/>
        <rFont val="Calibri"/>
        <family val="2"/>
      </rPr>
      <t xml:space="preserve">   P</t>
    </r>
    <r>
      <rPr>
        <vertAlign val="subscript"/>
        <sz val="12"/>
        <color theme="1"/>
        <rFont val="Calibri"/>
        <family val="2"/>
      </rPr>
      <t>R</t>
    </r>
    <r>
      <rPr>
        <sz val="12"/>
        <color theme="1"/>
        <rFont val="Calibri"/>
        <family val="2"/>
      </rPr>
      <t xml:space="preserve"> = 138 / D</t>
    </r>
    <r>
      <rPr>
        <vertAlign val="subscript"/>
        <sz val="12"/>
        <color theme="1"/>
        <rFont val="Calibri"/>
        <family val="2"/>
      </rPr>
      <t>o</t>
    </r>
  </si>
  <si>
    <r>
      <t>M</t>
    </r>
    <r>
      <rPr>
        <vertAlign val="subscript"/>
        <sz val="12"/>
        <color theme="1"/>
        <rFont val="Calibri"/>
        <family val="2"/>
      </rPr>
      <t>max</t>
    </r>
    <r>
      <rPr>
        <sz val="12"/>
        <color theme="1"/>
        <rFont val="Calibri"/>
        <family val="2"/>
      </rPr>
      <t xml:space="preserve"> x P</t>
    </r>
    <r>
      <rPr>
        <vertAlign val="subscript"/>
        <sz val="12"/>
        <color theme="1"/>
        <rFont val="Calibri"/>
        <family val="2"/>
      </rPr>
      <t xml:space="preserve">R </t>
    </r>
    <r>
      <rPr>
        <sz val="12"/>
        <color theme="1"/>
        <rFont val="Calibri"/>
        <family val="2"/>
      </rPr>
      <t>= 115.8 -&gt;  M</t>
    </r>
    <r>
      <rPr>
        <vertAlign val="subscript"/>
        <sz val="12"/>
        <color theme="1"/>
        <rFont val="Calibri"/>
        <family val="2"/>
      </rPr>
      <t>max</t>
    </r>
    <r>
      <rPr>
        <sz val="12"/>
        <color theme="1"/>
        <rFont val="Calibri"/>
        <family val="2"/>
      </rPr>
      <t xml:space="preserve"> = D</t>
    </r>
    <r>
      <rPr>
        <vertAlign val="subscript"/>
        <sz val="12"/>
        <color theme="1"/>
        <rFont val="Calibri"/>
        <family val="2"/>
      </rPr>
      <t>o</t>
    </r>
  </si>
  <si>
    <t>2. Operating Points</t>
  </si>
  <si>
    <t>Atmosphere</t>
  </si>
  <si>
    <r>
      <t>7 x f</t>
    </r>
    <r>
      <rPr>
        <vertAlign val="subscript"/>
        <sz val="12"/>
        <color theme="1"/>
        <rFont val="Calibri"/>
        <family val="2"/>
      </rPr>
      <t>R</t>
    </r>
    <r>
      <rPr>
        <sz val="12"/>
        <color theme="1"/>
        <rFont val="Calibri"/>
        <family val="2"/>
      </rPr>
      <t xml:space="preserve"> (max 40-50mm)</t>
    </r>
  </si>
  <si>
    <r>
      <t xml:space="preserve">A realistic upper limit to magnification on an average night would be about 250x. On a bad night, you might not be able to exceed 100-150x of increasing the magnification of the image. This is caused by </t>
    </r>
    <r>
      <rPr>
        <b/>
        <sz val="12"/>
        <color theme="1"/>
        <rFont val="Calibri"/>
        <family val="2"/>
      </rPr>
      <t>atmospherical</t>
    </r>
    <r>
      <rPr>
        <sz val="12"/>
        <color theme="1"/>
        <rFont val="Calibri"/>
        <family val="2"/>
      </rPr>
      <t xml:space="preserve"> limitations. The corollary to the misconception that more magnification is better is that, if that's not the case, less magnification must be better.</t>
    </r>
  </si>
  <si>
    <t>Focal length eyepiece (mm)</t>
  </si>
  <si>
    <t>Atmosphere (magnification)</t>
  </si>
  <si>
    <t>Atmosphere (magnitude)</t>
  </si>
  <si>
    <t>focal length eyepiece (mm)</t>
  </si>
  <si>
    <t>M (theory)</t>
  </si>
  <si>
    <r>
      <t>f</t>
    </r>
    <r>
      <rPr>
        <b/>
        <vertAlign val="subscript"/>
        <sz val="12"/>
        <color theme="0"/>
        <rFont val="Calibri"/>
        <family val="2"/>
      </rPr>
      <t>e</t>
    </r>
    <r>
      <rPr>
        <b/>
        <sz val="12"/>
        <color theme="0"/>
        <rFont val="Calibri"/>
        <family val="2"/>
      </rPr>
      <t xml:space="preserve"> (mm) (theory)</t>
    </r>
  </si>
  <si>
    <t>Scope/Eyepiece</t>
  </si>
  <si>
    <r>
      <t xml:space="preserve">The minimum magnification is determined by the exit pupil, which is the diameter of the beam of light coming out of the eyepiece. The minimum magnification should give us an exit pupil that just matches a "typical" pupil diameter of 7 mm, the maximum </t>
    </r>
    <r>
      <rPr>
        <b/>
        <sz val="12"/>
        <color theme="1"/>
        <rFont val="Calibri"/>
        <family val="2"/>
      </rPr>
      <t xml:space="preserve">eyepiece </t>
    </r>
    <r>
      <rPr>
        <sz val="12"/>
        <color theme="1"/>
        <rFont val="Calibri"/>
        <family val="2"/>
      </rPr>
      <t>focal length is easily found as 7 x f</t>
    </r>
    <r>
      <rPr>
        <vertAlign val="subscript"/>
        <sz val="12"/>
        <color theme="1"/>
        <rFont val="Calibri"/>
        <family val="2"/>
      </rPr>
      <t xml:space="preserve">R </t>
    </r>
    <r>
      <rPr>
        <sz val="12"/>
        <color theme="1"/>
        <rFont val="Calibri"/>
        <family val="2"/>
      </rPr>
      <t>with an upper limit of 40-50mm.</t>
    </r>
  </si>
  <si>
    <t xml:space="preserve">              average night: 250x            bad night: 100-150x</t>
  </si>
  <si>
    <t>Highest practical maginifcation</t>
  </si>
  <si>
    <t>Maximum eypiece focal length</t>
  </si>
  <si>
    <t xml:space="preserve">This worksheet allows the user to choose existing equipment (listed on the next worksheet) for the various input parameters (telescope and eyepiece, including practical limits for atmosphere and focal length eyepiece) can be indicated. Further calculations are based on the defined equations. </t>
  </si>
  <si>
    <r>
      <t>D</t>
    </r>
    <r>
      <rPr>
        <b/>
        <vertAlign val="subscript"/>
        <sz val="12"/>
        <color theme="1"/>
        <rFont val="Calibri"/>
        <family val="2"/>
      </rPr>
      <t>O</t>
    </r>
  </si>
  <si>
    <r>
      <t>f</t>
    </r>
    <r>
      <rPr>
        <b/>
        <vertAlign val="subscript"/>
        <sz val="12"/>
        <color theme="1"/>
        <rFont val="Calibri"/>
        <family val="2"/>
      </rPr>
      <t>R</t>
    </r>
  </si>
  <si>
    <r>
      <t>f</t>
    </r>
    <r>
      <rPr>
        <b/>
        <vertAlign val="subscript"/>
        <sz val="12"/>
        <color theme="1"/>
        <rFont val="Calibri"/>
        <family val="2"/>
      </rPr>
      <t>e</t>
    </r>
  </si>
  <si>
    <r>
      <t>FOV</t>
    </r>
    <r>
      <rPr>
        <b/>
        <vertAlign val="subscript"/>
        <sz val="12"/>
        <color theme="1"/>
        <rFont val="Calibri"/>
        <family val="2"/>
      </rPr>
      <t>e</t>
    </r>
  </si>
  <si>
    <r>
      <t xml:space="preserve">This spreadsheet is an implementation of the powerful and very practical telescope equations defined and derived by Randy Culp (see </t>
    </r>
    <r>
      <rPr>
        <b/>
        <i/>
        <sz val="16"/>
        <color theme="1"/>
        <rFont val="Calibri"/>
        <family val="2"/>
      </rPr>
      <t>Source</t>
    </r>
    <r>
      <rPr>
        <i/>
        <sz val="16"/>
        <color theme="1"/>
        <rFont val="Calibri"/>
        <family val="2"/>
      </rPr>
      <t xml:space="preserve">). The equations with some additions are shown below. It is important to note, that telescope specifications (including eyepiece and multiplier) can be derived from a limited number of input parameters (shown in </t>
    </r>
    <r>
      <rPr>
        <i/>
        <sz val="16"/>
        <color rgb="FFFFFF00"/>
        <rFont val="Calibri"/>
        <family val="2"/>
      </rPr>
      <t>yellow</t>
    </r>
    <r>
      <rPr>
        <b/>
        <i/>
        <sz val="16"/>
        <color rgb="FFFFFF00"/>
        <rFont val="Calibri"/>
        <family val="2"/>
      </rPr>
      <t xml:space="preserve"> </t>
    </r>
    <r>
      <rPr>
        <i/>
        <sz val="16"/>
        <color theme="1"/>
        <rFont val="Calibri"/>
        <family val="2"/>
      </rPr>
      <t xml:space="preserve">below): the operating points including some special cases. In the following two worksheets, a user is enabled to see from values for the input parameters what the "yield" is in terms of magnitude, eyepiece focal length, exit pupil diameter and surface brightness. This allows one to quickly assess whether a combination of telescope with chosen eyepiece and multiplier makes sense or not. For feedback and/or suggestions, please feel free to contact me (see </t>
    </r>
    <r>
      <rPr>
        <b/>
        <i/>
        <sz val="16"/>
        <color theme="1"/>
        <rFont val="Calibri"/>
        <family val="2"/>
      </rPr>
      <t>Email</t>
    </r>
    <r>
      <rPr>
        <i/>
        <sz val="16"/>
        <color theme="1"/>
        <rFont val="Calibri"/>
        <family val="2"/>
      </rPr>
      <t>).</t>
    </r>
  </si>
  <si>
    <r>
      <t xml:space="preserve">Note that all non-input cells in this spreadsheet are not protected, so make sure you do not accidentally modify them, as this may affect calculations. But, feel free to modify this spreadsheet according to your own views/experiences.      Again, for feedback and/or suggestions, please feel free to contact me (see </t>
    </r>
    <r>
      <rPr>
        <b/>
        <i/>
        <sz val="16"/>
        <color theme="1"/>
        <rFont val="Calibri"/>
        <family val="2"/>
      </rPr>
      <t>Email</t>
    </r>
    <r>
      <rPr>
        <i/>
        <sz val="16"/>
        <color theme="1"/>
        <rFont val="Calibri"/>
        <family val="2"/>
      </rPr>
      <t>).</t>
    </r>
  </si>
  <si>
    <t>V1.1</t>
  </si>
  <si>
    <r>
      <rPr>
        <b/>
        <sz val="16"/>
        <color theme="1"/>
        <rFont val="Calibri"/>
        <family val="2"/>
      </rPr>
      <t>Source</t>
    </r>
    <r>
      <rPr>
        <sz val="16"/>
        <color theme="1"/>
        <rFont val="Calibri"/>
        <family val="2"/>
      </rPr>
      <t>: Randy Culp.</t>
    </r>
  </si>
  <si>
    <r>
      <rPr>
        <b/>
        <sz val="16"/>
        <color theme="1"/>
        <rFont val="Calibri"/>
        <family val="2"/>
      </rPr>
      <t>Compiled by</t>
    </r>
    <r>
      <rPr>
        <sz val="16"/>
        <color theme="1"/>
        <rFont val="Calibri"/>
        <family val="2"/>
      </rPr>
      <t>: Hans Sassenburg.</t>
    </r>
  </si>
  <si>
    <r>
      <rPr>
        <b/>
        <sz val="16"/>
        <color theme="1"/>
        <rFont val="Calibri"/>
        <family val="2"/>
      </rPr>
      <t>Latest update</t>
    </r>
    <r>
      <rPr>
        <sz val="16"/>
        <color theme="1"/>
        <rFont val="Calibri"/>
        <family val="2"/>
      </rPr>
      <t>: 23th February,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</si>
</sst>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2" x14ac:knownFonts="1">
    <font>
      <sz val="12"/>
      <color theme="1"/>
      <name val="Aptos Narrow"/>
      <family val="2"/>
      <scheme val="minor"/>
    </font>
    <font>
      <sz val="12"/>
      <color theme="1"/>
      <name val="Calibri"/>
      <family val="2"/>
    </font>
    <font>
      <vertAlign val="subscript"/>
      <sz val="12"/>
      <color theme="1"/>
      <name val="Calibri"/>
      <family val="2"/>
    </font>
    <font>
      <sz val="12"/>
      <color theme="0"/>
      <name val="Calibri"/>
      <family val="2"/>
    </font>
    <font>
      <b/>
      <sz val="12"/>
      <color theme="0"/>
      <name val="Calibri"/>
      <family val="2"/>
    </font>
    <font>
      <b/>
      <sz val="12"/>
      <color theme="1"/>
      <name val="Calibri"/>
      <family val="2"/>
    </font>
    <font>
      <b/>
      <sz val="14"/>
      <color theme="1"/>
      <name val="Calibri"/>
      <family val="2"/>
    </font>
    <font>
      <vertAlign val="superscript"/>
      <sz val="12"/>
      <color theme="1"/>
      <name val="Calibri"/>
      <family val="2"/>
    </font>
    <font>
      <b/>
      <vertAlign val="subscript"/>
      <sz val="12"/>
      <color theme="0"/>
      <name val="Calibri"/>
      <family val="2"/>
    </font>
    <font>
      <vertAlign val="subscript"/>
      <sz val="12"/>
      <color theme="0"/>
      <name val="Calibri"/>
      <family val="2"/>
    </font>
    <font>
      <u/>
      <sz val="12"/>
      <color theme="10"/>
      <name val="Aptos Narrow"/>
      <family val="2"/>
      <scheme val="minor"/>
    </font>
    <font>
      <i/>
      <sz val="12"/>
      <color theme="1"/>
      <name val="Calibri"/>
      <family val="2"/>
    </font>
    <font>
      <b/>
      <vertAlign val="subscript"/>
      <sz val="12"/>
      <color theme="1"/>
      <name val="Calibri"/>
      <family val="2"/>
    </font>
    <font>
      <sz val="12"/>
      <color rgb="FF000000"/>
      <name val="Calibri"/>
      <family val="2"/>
    </font>
    <font>
      <b/>
      <vertAlign val="superscript"/>
      <sz val="12"/>
      <color theme="0"/>
      <name val="Calibri"/>
      <family val="2"/>
    </font>
    <font>
      <u/>
      <sz val="16"/>
      <color theme="10"/>
      <name val="Calibri"/>
      <family val="2"/>
    </font>
    <font>
      <sz val="16"/>
      <color theme="1"/>
      <name val="Calibri"/>
      <family val="2"/>
    </font>
    <font>
      <sz val="10"/>
      <color indexed="8"/>
      <name val="Arial"/>
      <family val="2"/>
    </font>
    <font>
      <sz val="12"/>
      <color indexed="8"/>
      <name val="Calibri"/>
      <family val="2"/>
    </font>
    <font>
      <b/>
      <sz val="10"/>
      <color theme="0"/>
      <name val="Calibri"/>
      <family val="2"/>
    </font>
    <font>
      <sz val="10"/>
      <color theme="1"/>
      <name val="Calibri"/>
      <family val="2"/>
    </font>
    <font>
      <u/>
      <sz val="10"/>
      <color theme="0"/>
      <name val="Calibri"/>
      <family val="2"/>
    </font>
    <font>
      <sz val="14"/>
      <color theme="1"/>
      <name val="Calibri"/>
      <family val="2"/>
    </font>
    <font>
      <i/>
      <sz val="11"/>
      <color theme="1"/>
      <name val="Calibri"/>
      <family val="2"/>
    </font>
    <font>
      <i/>
      <vertAlign val="subscript"/>
      <sz val="11"/>
      <color theme="1"/>
      <name val="Calibri"/>
      <family val="2"/>
    </font>
    <font>
      <b/>
      <sz val="16"/>
      <color theme="1"/>
      <name val="Calibri"/>
      <family val="2"/>
    </font>
    <font>
      <b/>
      <u/>
      <sz val="16"/>
      <color theme="1"/>
      <name val="Calibri"/>
      <family val="2"/>
    </font>
    <font>
      <i/>
      <sz val="14"/>
      <color theme="1"/>
      <name val="Calibri"/>
      <family val="2"/>
    </font>
    <font>
      <i/>
      <sz val="16"/>
      <color theme="1"/>
      <name val="Calibri"/>
      <family val="2"/>
    </font>
    <font>
      <b/>
      <i/>
      <sz val="16"/>
      <color theme="1"/>
      <name val="Calibri"/>
      <family val="2"/>
    </font>
    <font>
      <i/>
      <sz val="16"/>
      <color rgb="FFFFFF00"/>
      <name val="Calibri"/>
      <family val="2"/>
    </font>
    <font>
      <b/>
      <i/>
      <sz val="16"/>
      <color rgb="FFFFFF00"/>
      <name val="Calibri"/>
      <family val="2"/>
    </font>
  </fonts>
  <fills count="16">
    <fill>
      <patternFill patternType="none"/>
    </fill>
    <fill>
      <patternFill patternType="gray125"/>
    </fill>
    <fill>
      <patternFill patternType="solid">
        <fgColor rgb="FF002060"/>
        <bgColor indexed="64"/>
      </patternFill>
    </fill>
    <fill>
      <patternFill patternType="solid">
        <fgColor theme="1"/>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00B0F0"/>
        <bgColor indexed="64"/>
      </patternFill>
    </fill>
    <fill>
      <patternFill patternType="solid">
        <fgColor rgb="FFFFC000"/>
        <bgColor indexed="64"/>
      </patternFill>
    </fill>
    <fill>
      <patternFill patternType="solid">
        <fgColor theme="3" tint="0.89999084444715716"/>
        <bgColor indexed="64"/>
      </patternFill>
    </fill>
    <fill>
      <patternFill patternType="solid">
        <fgColor theme="2" tint="-9.9978637043366805E-2"/>
        <bgColor indexed="64"/>
      </patternFill>
    </fill>
    <fill>
      <patternFill patternType="solid">
        <fgColor rgb="FFFF0000"/>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ck">
        <color indexed="64"/>
      </right>
      <top/>
      <bottom/>
      <diagonal/>
    </border>
    <border>
      <left style="thick">
        <color indexed="64"/>
      </left>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style="thin">
        <color indexed="64"/>
      </right>
      <top style="thin">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ck">
        <color indexed="64"/>
      </right>
      <top style="hair">
        <color indexed="64"/>
      </top>
      <bottom style="thin">
        <color indexed="64"/>
      </bottom>
      <diagonal/>
    </border>
    <border>
      <left style="thick">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s>
  <cellStyleXfs count="3">
    <xf numFmtId="0" fontId="0" fillId="0" borderId="0"/>
    <xf numFmtId="0" fontId="10" fillId="0" borderId="0" applyNumberFormat="0" applyFill="0" applyBorder="0" applyAlignment="0" applyProtection="0"/>
    <xf numFmtId="0" fontId="17" fillId="0" borderId="0"/>
  </cellStyleXfs>
  <cellXfs count="265">
    <xf numFmtId="0" fontId="0" fillId="0" borderId="0" xfId="0"/>
    <xf numFmtId="0" fontId="1" fillId="0" borderId="0" xfId="0" applyFont="1"/>
    <xf numFmtId="0" fontId="1" fillId="0" borderId="0" xfId="0" applyFont="1" applyAlignment="1">
      <alignment vertical="center"/>
    </xf>
    <xf numFmtId="0" fontId="0" fillId="0" borderId="0" xfId="0" applyAlignment="1">
      <alignment vertical="center"/>
    </xf>
    <xf numFmtId="0" fontId="4" fillId="2" borderId="0" xfId="0" applyFont="1" applyFill="1"/>
    <xf numFmtId="0" fontId="1" fillId="0" borderId="0" xfId="0" applyFont="1" applyAlignment="1">
      <alignment horizontal="center"/>
    </xf>
    <xf numFmtId="0" fontId="0" fillId="0" borderId="0" xfId="0" applyAlignment="1">
      <alignment horizontal="center"/>
    </xf>
    <xf numFmtId="0" fontId="1" fillId="0" borderId="1" xfId="0" applyFont="1" applyBorder="1"/>
    <xf numFmtId="0" fontId="1" fillId="0" borderId="1" xfId="0" applyFont="1" applyBorder="1" applyAlignment="1">
      <alignment horizontal="center"/>
    </xf>
    <xf numFmtId="0" fontId="3" fillId="2" borderId="1" xfId="0" applyFont="1" applyFill="1" applyBorder="1"/>
    <xf numFmtId="0" fontId="3" fillId="2" borderId="1" xfId="0" applyFont="1" applyFill="1" applyBorder="1" applyAlignment="1">
      <alignment horizontal="center"/>
    </xf>
    <xf numFmtId="0" fontId="4" fillId="2" borderId="1" xfId="0" applyFont="1" applyFill="1" applyBorder="1" applyAlignment="1">
      <alignment horizontal="center"/>
    </xf>
    <xf numFmtId="0" fontId="6" fillId="0" borderId="0" xfId="0" applyFont="1"/>
    <xf numFmtId="1" fontId="1" fillId="0" borderId="1" xfId="0" applyNumberFormat="1" applyFont="1" applyBorder="1" applyAlignment="1">
      <alignment horizontal="center"/>
    </xf>
    <xf numFmtId="0" fontId="4" fillId="2" borderId="1" xfId="0" applyFont="1" applyFill="1" applyBorder="1" applyAlignment="1">
      <alignment horizontal="center" vertical="center"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5" fillId="0" borderId="5" xfId="0" applyFont="1" applyBorder="1"/>
    <xf numFmtId="0" fontId="5" fillId="0" borderId="7" xfId="0" applyFont="1" applyBorder="1"/>
    <xf numFmtId="0" fontId="1" fillId="0" borderId="8" xfId="0" applyFont="1" applyBorder="1" applyAlignment="1">
      <alignment horizontal="center"/>
    </xf>
    <xf numFmtId="0" fontId="1" fillId="0" borderId="9" xfId="0" applyFont="1" applyBorder="1" applyAlignment="1">
      <alignment horizontal="center"/>
    </xf>
    <xf numFmtId="0" fontId="4" fillId="2" borderId="0" xfId="0" applyFont="1" applyFill="1" applyAlignment="1">
      <alignment horizontal="center"/>
    </xf>
    <xf numFmtId="0" fontId="1" fillId="0" borderId="1" xfId="0" applyFont="1" applyBorder="1" applyAlignment="1">
      <alignment horizontal="center" vertical="center"/>
    </xf>
    <xf numFmtId="0" fontId="4" fillId="2" borderId="1" xfId="0" applyFont="1" applyFill="1" applyBorder="1" applyAlignment="1">
      <alignment horizontal="center" vertical="center"/>
    </xf>
    <xf numFmtId="0" fontId="10" fillId="0" borderId="0" xfId="1" applyAlignment="1">
      <alignment horizontal="center"/>
    </xf>
    <xf numFmtId="0" fontId="1" fillId="0" borderId="10" xfId="0" applyFont="1" applyBorder="1" applyAlignment="1">
      <alignment horizontal="justify" vertical="center" wrapText="1"/>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10" xfId="0" applyFont="1" applyBorder="1" applyAlignment="1">
      <alignment vertical="center"/>
    </xf>
    <xf numFmtId="0" fontId="1" fillId="0" borderId="12" xfId="0" applyFont="1" applyBorder="1" applyAlignment="1">
      <alignment vertical="center"/>
    </xf>
    <xf numFmtId="0" fontId="1" fillId="0" borderId="11" xfId="0" applyFont="1" applyBorder="1" applyAlignment="1">
      <alignment vertical="center"/>
    </xf>
    <xf numFmtId="0" fontId="1" fillId="2" borderId="2" xfId="0" applyFont="1" applyFill="1" applyBorder="1"/>
    <xf numFmtId="0" fontId="1" fillId="2" borderId="3" xfId="0" applyFont="1" applyFill="1" applyBorder="1"/>
    <xf numFmtId="0" fontId="1" fillId="2" borderId="4" xfId="0" applyFont="1" applyFill="1" applyBorder="1"/>
    <xf numFmtId="0" fontId="1" fillId="0" borderId="0" xfId="0" applyFont="1" applyAlignment="1">
      <alignment horizontal="center" vertical="center"/>
    </xf>
    <xf numFmtId="0" fontId="4" fillId="2" borderId="1" xfId="0" applyFont="1" applyFill="1" applyBorder="1" applyAlignment="1">
      <alignment horizontal="left"/>
    </xf>
    <xf numFmtId="0" fontId="4" fillId="2" borderId="1" xfId="0" applyFont="1" applyFill="1" applyBorder="1" applyAlignment="1">
      <alignment horizontal="right"/>
    </xf>
    <xf numFmtId="0" fontId="13" fillId="0" borderId="1" xfId="0" applyFont="1" applyBorder="1"/>
    <xf numFmtId="0" fontId="13" fillId="0" borderId="1" xfId="0" applyFont="1" applyBorder="1" applyAlignment="1">
      <alignment horizontal="center"/>
    </xf>
    <xf numFmtId="0" fontId="1" fillId="3" borderId="0" xfId="0" applyFont="1" applyFill="1"/>
    <xf numFmtId="0" fontId="13" fillId="0" borderId="1" xfId="0" applyFont="1" applyBorder="1" applyAlignment="1">
      <alignment horizontal="left"/>
    </xf>
    <xf numFmtId="0" fontId="1" fillId="0" borderId="1" xfId="0" applyFont="1" applyBorder="1" applyAlignment="1">
      <alignment horizontal="left"/>
    </xf>
    <xf numFmtId="2" fontId="13" fillId="0" borderId="1" xfId="0" applyNumberFormat="1" applyFont="1" applyBorder="1" applyAlignment="1">
      <alignment horizontal="right"/>
    </xf>
    <xf numFmtId="2" fontId="1" fillId="0" borderId="1" xfId="0" applyNumberFormat="1" applyFont="1" applyBorder="1"/>
    <xf numFmtId="2" fontId="13" fillId="0" borderId="1" xfId="0" applyNumberFormat="1" applyFont="1" applyBorder="1"/>
    <xf numFmtId="0" fontId="1" fillId="0" borderId="0" xfId="0" applyFont="1" applyAlignment="1">
      <alignment horizontal="right"/>
    </xf>
    <xf numFmtId="0" fontId="1" fillId="0" borderId="0" xfId="0" applyFont="1" applyAlignment="1">
      <alignment horizontal="justify" vertical="center" wrapText="1"/>
    </xf>
    <xf numFmtId="0" fontId="0" fillId="0" borderId="0" xfId="0" applyAlignment="1">
      <alignment horizontal="right"/>
    </xf>
    <xf numFmtId="2" fontId="1" fillId="0" borderId="1" xfId="0" applyNumberFormat="1" applyFont="1" applyBorder="1" applyAlignment="1">
      <alignment horizontal="right"/>
    </xf>
    <xf numFmtId="0" fontId="1" fillId="3" borderId="0" xfId="0" applyFont="1" applyFill="1" applyAlignment="1">
      <alignment horizontal="right"/>
    </xf>
    <xf numFmtId="0" fontId="10" fillId="0" borderId="0" xfId="1" applyAlignment="1">
      <alignment horizontal="right"/>
    </xf>
    <xf numFmtId="0" fontId="15" fillId="12" borderId="5" xfId="1" applyFont="1" applyFill="1" applyBorder="1" applyAlignment="1">
      <alignment horizontal="left"/>
    </xf>
    <xf numFmtId="2" fontId="1" fillId="0" borderId="0" xfId="0" applyNumberFormat="1" applyFont="1" applyAlignment="1">
      <alignment horizontal="right"/>
    </xf>
    <xf numFmtId="2" fontId="4" fillId="2" borderId="1" xfId="0" applyNumberFormat="1" applyFont="1" applyFill="1" applyBorder="1" applyAlignment="1">
      <alignment horizontal="right"/>
    </xf>
    <xf numFmtId="0" fontId="18" fillId="0" borderId="1" xfId="2" applyFont="1" applyBorder="1" applyAlignment="1">
      <alignment horizontal="left" wrapText="1"/>
    </xf>
    <xf numFmtId="2" fontId="18" fillId="0" borderId="1" xfId="2" applyNumberFormat="1" applyFont="1" applyBorder="1" applyAlignment="1">
      <alignment horizontal="right" wrapText="1"/>
    </xf>
    <xf numFmtId="2" fontId="18" fillId="3" borderId="1" xfId="2" applyNumberFormat="1" applyFont="1" applyFill="1" applyBorder="1" applyAlignment="1">
      <alignment horizontal="right" wrapText="1"/>
    </xf>
    <xf numFmtId="0" fontId="18" fillId="0" borderId="1" xfId="2" applyFont="1" applyBorder="1" applyAlignment="1">
      <alignment horizontal="center" wrapText="1"/>
    </xf>
    <xf numFmtId="0" fontId="16" fillId="12" borderId="3" xfId="0" applyFont="1" applyFill="1" applyBorder="1" applyAlignment="1">
      <alignment horizontal="center"/>
    </xf>
    <xf numFmtId="0" fontId="16" fillId="12" borderId="5" xfId="0" applyFont="1" applyFill="1" applyBorder="1" applyAlignment="1">
      <alignment horizontal="center"/>
    </xf>
    <xf numFmtId="0" fontId="16" fillId="12" borderId="0" xfId="0" applyFont="1" applyFill="1" applyAlignment="1">
      <alignment horizontal="center"/>
    </xf>
    <xf numFmtId="0" fontId="16" fillId="12" borderId="6" xfId="0" applyFont="1" applyFill="1" applyBorder="1" applyAlignment="1">
      <alignment horizontal="center"/>
    </xf>
    <xf numFmtId="0" fontId="16" fillId="12" borderId="5" xfId="0" applyFont="1" applyFill="1" applyBorder="1" applyAlignment="1">
      <alignment horizontal="left"/>
    </xf>
    <xf numFmtId="0" fontId="16" fillId="12" borderId="2" xfId="0" applyFont="1" applyFill="1" applyBorder="1" applyAlignment="1">
      <alignment horizontal="left"/>
    </xf>
    <xf numFmtId="0" fontId="1" fillId="4" borderId="1" xfId="0" applyFont="1" applyFill="1" applyBorder="1" applyAlignment="1">
      <alignment horizontal="center"/>
    </xf>
    <xf numFmtId="3" fontId="1" fillId="0" borderId="0" xfId="0" applyNumberFormat="1" applyFont="1"/>
    <xf numFmtId="0" fontId="4" fillId="0" borderId="0" xfId="0" applyFont="1" applyAlignment="1">
      <alignment horizontal="center" vertical="center"/>
    </xf>
    <xf numFmtId="0" fontId="4" fillId="2" borderId="0" xfId="0" applyFont="1" applyFill="1" applyAlignment="1">
      <alignment horizontal="center" vertical="center" wrapText="1"/>
    </xf>
    <xf numFmtId="0" fontId="20" fillId="0" borderId="0" xfId="0" applyFont="1"/>
    <xf numFmtId="0" fontId="20" fillId="0" borderId="0" xfId="0" applyFont="1" applyAlignment="1">
      <alignment horizontal="center"/>
    </xf>
    <xf numFmtId="0" fontId="18" fillId="6" borderId="1" xfId="2" applyFont="1" applyFill="1" applyBorder="1" applyAlignment="1">
      <alignment horizontal="center" wrapText="1"/>
    </xf>
    <xf numFmtId="0" fontId="13" fillId="6" borderId="1" xfId="0" applyFont="1" applyFill="1" applyBorder="1" applyAlignment="1">
      <alignment horizontal="center"/>
    </xf>
    <xf numFmtId="0" fontId="5" fillId="0" borderId="0" xfId="0" applyFont="1" applyAlignment="1">
      <alignment horizontal="justify" wrapText="1"/>
    </xf>
    <xf numFmtId="0" fontId="1" fillId="13" borderId="1" xfId="0" applyFont="1" applyFill="1" applyBorder="1"/>
    <xf numFmtId="0" fontId="13" fillId="13" borderId="1" xfId="0" applyFont="1" applyFill="1" applyBorder="1"/>
    <xf numFmtId="0" fontId="1" fillId="6" borderId="1" xfId="0" applyFont="1" applyFill="1" applyBorder="1" applyAlignment="1">
      <alignment horizontal="center"/>
    </xf>
    <xf numFmtId="0" fontId="1" fillId="10" borderId="1" xfId="0" applyFont="1" applyFill="1" applyBorder="1" applyAlignment="1">
      <alignment horizontal="center"/>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23" fillId="0" borderId="0" xfId="0" applyFont="1" applyAlignment="1">
      <alignment horizontal="center"/>
    </xf>
    <xf numFmtId="0" fontId="23" fillId="0" borderId="0" xfId="0" applyFont="1"/>
    <xf numFmtId="0" fontId="4" fillId="2" borderId="20" xfId="0" applyFont="1" applyFill="1" applyBorder="1" applyAlignment="1">
      <alignment horizontal="center" vertical="center"/>
    </xf>
    <xf numFmtId="2" fontId="1" fillId="0" borderId="24" xfId="0" applyNumberFormat="1" applyFont="1" applyBorder="1"/>
    <xf numFmtId="0" fontId="1" fillId="0" borderId="25" xfId="0" applyFont="1" applyBorder="1"/>
    <xf numFmtId="0" fontId="4" fillId="2" borderId="28" xfId="0" applyFont="1" applyFill="1" applyBorder="1" applyAlignment="1">
      <alignment horizontal="center" vertical="center"/>
    </xf>
    <xf numFmtId="2" fontId="1" fillId="0" borderId="26" xfId="0" applyNumberFormat="1" applyFont="1" applyBorder="1"/>
    <xf numFmtId="0" fontId="1" fillId="0" borderId="27" xfId="0" applyFont="1" applyBorder="1"/>
    <xf numFmtId="0" fontId="4" fillId="2" borderId="23" xfId="0" applyFont="1" applyFill="1" applyBorder="1" applyAlignment="1">
      <alignment horizontal="center" vertical="center"/>
    </xf>
    <xf numFmtId="165" fontId="1" fillId="0" borderId="21" xfId="0" applyNumberFormat="1" applyFont="1" applyBorder="1"/>
    <xf numFmtId="0" fontId="1" fillId="0" borderId="22" xfId="0" applyFont="1" applyBorder="1"/>
    <xf numFmtId="1" fontId="1" fillId="0" borderId="24" xfId="0" applyNumberFormat="1" applyFont="1" applyBorder="1" applyAlignment="1">
      <alignment vertical="center"/>
    </xf>
    <xf numFmtId="0" fontId="1" fillId="0" borderId="25" xfId="0" applyFont="1" applyBorder="1" applyAlignment="1">
      <alignment horizontal="center" vertical="center"/>
    </xf>
    <xf numFmtId="164" fontId="1" fillId="0" borderId="26" xfId="0" applyNumberFormat="1" applyFont="1" applyBorder="1"/>
    <xf numFmtId="3" fontId="1" fillId="0" borderId="21" xfId="0" applyNumberFormat="1" applyFont="1" applyBorder="1"/>
    <xf numFmtId="3" fontId="1" fillId="0" borderId="22" xfId="0" applyNumberFormat="1" applyFont="1" applyBorder="1"/>
    <xf numFmtId="164" fontId="1" fillId="0" borderId="20" xfId="0" applyNumberFormat="1" applyFont="1" applyBorder="1" applyAlignment="1">
      <alignment horizontal="center"/>
    </xf>
    <xf numFmtId="0" fontId="1" fillId="0" borderId="20" xfId="0" applyFont="1" applyBorder="1" applyAlignment="1">
      <alignment horizontal="center"/>
    </xf>
    <xf numFmtId="0" fontId="1" fillId="0" borderId="28" xfId="0" applyFont="1" applyBorder="1" applyAlignment="1">
      <alignment horizontal="center"/>
    </xf>
    <xf numFmtId="0" fontId="1" fillId="0" borderId="23" xfId="0" applyFont="1" applyBorder="1" applyAlignment="1">
      <alignment horizontal="center"/>
    </xf>
    <xf numFmtId="164" fontId="1" fillId="0" borderId="28" xfId="0" applyNumberFormat="1" applyFont="1" applyBorder="1" applyAlignment="1">
      <alignment horizontal="center"/>
    </xf>
    <xf numFmtId="164" fontId="1" fillId="0" borderId="23" xfId="0" applyNumberFormat="1" applyFont="1" applyBorder="1" applyAlignment="1">
      <alignment horizontal="center"/>
    </xf>
    <xf numFmtId="1" fontId="1" fillId="0" borderId="20" xfId="0" applyNumberFormat="1" applyFont="1" applyBorder="1"/>
    <xf numFmtId="0" fontId="1" fillId="0" borderId="20" xfId="0" applyFont="1" applyBorder="1"/>
    <xf numFmtId="1" fontId="1" fillId="0" borderId="28" xfId="0" applyNumberFormat="1" applyFont="1" applyBorder="1"/>
    <xf numFmtId="0" fontId="1" fillId="0" borderId="28" xfId="0" applyFont="1" applyBorder="1"/>
    <xf numFmtId="1" fontId="1" fillId="0" borderId="23" xfId="0" applyNumberFormat="1" applyFont="1" applyBorder="1"/>
    <xf numFmtId="0" fontId="1" fillId="0" borderId="23" xfId="0" applyFont="1" applyBorder="1"/>
    <xf numFmtId="164" fontId="1" fillId="0" borderId="20" xfId="0" applyNumberFormat="1" applyFont="1" applyBorder="1"/>
    <xf numFmtId="164" fontId="1" fillId="0" borderId="28" xfId="0" applyNumberFormat="1" applyFont="1" applyBorder="1"/>
    <xf numFmtId="2" fontId="1" fillId="0" borderId="23" xfId="0" applyNumberFormat="1" applyFont="1" applyBorder="1"/>
    <xf numFmtId="164" fontId="1" fillId="0" borderId="23" xfId="0" applyNumberFormat="1" applyFont="1" applyBorder="1"/>
    <xf numFmtId="0" fontId="22" fillId="0" borderId="0" xfId="0" applyFont="1" applyAlignment="1">
      <alignment horizontal="justify" vertical="center" wrapText="1"/>
    </xf>
    <xf numFmtId="0" fontId="1" fillId="0" borderId="20"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0" xfId="0" applyFont="1" applyBorder="1" applyAlignment="1">
      <alignment horizontal="center" vertical="center"/>
    </xf>
    <xf numFmtId="0" fontId="1" fillId="0" borderId="28" xfId="0" applyFont="1" applyBorder="1" applyAlignment="1">
      <alignment horizontal="center" vertical="center"/>
    </xf>
    <xf numFmtId="0" fontId="1" fillId="0" borderId="23" xfId="0" applyFont="1" applyBorder="1" applyAlignment="1">
      <alignment horizontal="center" vertical="center"/>
    </xf>
    <xf numFmtId="0" fontId="1" fillId="0" borderId="1" xfId="0" applyFont="1" applyBorder="1" applyAlignment="1">
      <alignment horizontal="center" vertical="center" wrapText="1"/>
    </xf>
    <xf numFmtId="165" fontId="1" fillId="0" borderId="15" xfId="0" applyNumberFormat="1" applyFont="1" applyBorder="1" applyAlignment="1">
      <alignment horizontal="center" vertical="center"/>
    </xf>
    <xf numFmtId="165" fontId="1" fillId="0" borderId="1" xfId="0" applyNumberFormat="1" applyFont="1" applyBorder="1" applyAlignment="1">
      <alignment horizontal="center" vertical="center"/>
    </xf>
    <xf numFmtId="0" fontId="1" fillId="0" borderId="15" xfId="0" applyFont="1" applyBorder="1" applyAlignment="1">
      <alignment horizontal="center" vertical="center"/>
    </xf>
    <xf numFmtId="1" fontId="1" fillId="0" borderId="20" xfId="0" applyNumberFormat="1" applyFont="1" applyBorder="1" applyAlignment="1">
      <alignment horizontal="center" vertical="center"/>
    </xf>
    <xf numFmtId="1" fontId="1" fillId="0" borderId="29" xfId="0" applyNumberFormat="1" applyFont="1" applyBorder="1" applyAlignment="1">
      <alignment horizontal="center" vertical="center"/>
    </xf>
    <xf numFmtId="164" fontId="1" fillId="0" borderId="30" xfId="0" applyNumberFormat="1" applyFont="1" applyBorder="1" applyAlignment="1">
      <alignment horizontal="center" vertical="center"/>
    </xf>
    <xf numFmtId="164" fontId="1" fillId="0" borderId="20" xfId="0" applyNumberFormat="1" applyFont="1" applyBorder="1" applyAlignment="1">
      <alignment horizontal="center" vertical="center"/>
    </xf>
    <xf numFmtId="1" fontId="1" fillId="5" borderId="28" xfId="0" applyNumberFormat="1" applyFont="1" applyFill="1" applyBorder="1" applyAlignment="1">
      <alignment horizontal="center" vertical="center"/>
    </xf>
    <xf numFmtId="1" fontId="1" fillId="5" borderId="31" xfId="0" applyNumberFormat="1" applyFont="1" applyFill="1" applyBorder="1" applyAlignment="1">
      <alignment horizontal="center" vertical="center"/>
    </xf>
    <xf numFmtId="164" fontId="1" fillId="6" borderId="32" xfId="0" applyNumberFormat="1" applyFont="1" applyFill="1" applyBorder="1" applyAlignment="1">
      <alignment horizontal="center" vertical="center"/>
    </xf>
    <xf numFmtId="164" fontId="1" fillId="6" borderId="28" xfId="0" applyNumberFormat="1" applyFont="1" applyFill="1" applyBorder="1" applyAlignment="1">
      <alignment horizontal="center" vertical="center"/>
    </xf>
    <xf numFmtId="2" fontId="1" fillId="8" borderId="28" xfId="0" applyNumberFormat="1" applyFont="1" applyFill="1" applyBorder="1" applyAlignment="1">
      <alignment horizontal="center" vertical="center"/>
    </xf>
    <xf numFmtId="2" fontId="1" fillId="8" borderId="31" xfId="0" applyNumberFormat="1" applyFont="1" applyFill="1" applyBorder="1" applyAlignment="1">
      <alignment horizontal="center" vertical="center"/>
    </xf>
    <xf numFmtId="2" fontId="1" fillId="8" borderId="32" xfId="0" applyNumberFormat="1" applyFont="1" applyFill="1" applyBorder="1" applyAlignment="1">
      <alignment horizontal="center" vertical="center"/>
    </xf>
    <xf numFmtId="164" fontId="1" fillId="6" borderId="31" xfId="0" applyNumberFormat="1" applyFont="1" applyFill="1" applyBorder="1" applyAlignment="1">
      <alignment horizontal="center" vertical="center"/>
    </xf>
    <xf numFmtId="1" fontId="1" fillId="5" borderId="32" xfId="0" applyNumberFormat="1" applyFont="1" applyFill="1" applyBorder="1" applyAlignment="1">
      <alignment horizontal="center" vertical="center"/>
    </xf>
    <xf numFmtId="164" fontId="1" fillId="7" borderId="23" xfId="0" applyNumberFormat="1" applyFont="1" applyFill="1" applyBorder="1" applyAlignment="1">
      <alignment horizontal="center" vertical="center"/>
    </xf>
    <xf numFmtId="164" fontId="1" fillId="7" borderId="33" xfId="0" applyNumberFormat="1" applyFont="1" applyFill="1" applyBorder="1" applyAlignment="1">
      <alignment horizontal="center" vertical="center"/>
    </xf>
    <xf numFmtId="164" fontId="1" fillId="7" borderId="34" xfId="0" applyNumberFormat="1" applyFont="1" applyFill="1" applyBorder="1" applyAlignment="1">
      <alignment horizontal="center" vertical="center"/>
    </xf>
    <xf numFmtId="0" fontId="21" fillId="2" borderId="1" xfId="1" applyFont="1" applyFill="1" applyBorder="1" applyAlignment="1">
      <alignment horizontal="center" vertical="center"/>
    </xf>
    <xf numFmtId="0" fontId="19" fillId="2" borderId="1" xfId="0" applyFont="1" applyFill="1" applyBorder="1" applyAlignment="1">
      <alignment horizontal="center" vertical="center"/>
    </xf>
    <xf numFmtId="0" fontId="20" fillId="0" borderId="20" xfId="0" applyFont="1" applyBorder="1" applyAlignment="1">
      <alignment horizontal="center" vertical="center"/>
    </xf>
    <xf numFmtId="0" fontId="20" fillId="0" borderId="28" xfId="0" applyFont="1" applyBorder="1" applyAlignment="1">
      <alignment horizontal="center" vertical="center"/>
    </xf>
    <xf numFmtId="0" fontId="20" fillId="0" borderId="23" xfId="0" applyFont="1" applyBorder="1" applyAlignment="1">
      <alignment horizontal="center" vertical="center"/>
    </xf>
    <xf numFmtId="0" fontId="4" fillId="2" borderId="1" xfId="0" applyFont="1" applyFill="1" applyBorder="1" applyAlignment="1">
      <alignment horizontal="right" vertical="center"/>
    </xf>
    <xf numFmtId="164" fontId="1" fillId="0" borderId="1" xfId="0" applyNumberFormat="1" applyFont="1" applyBorder="1" applyAlignment="1">
      <alignment horizontal="right" vertical="center"/>
    </xf>
    <xf numFmtId="3" fontId="1" fillId="0" borderId="0" xfId="0" applyNumberFormat="1" applyFont="1" applyAlignment="1">
      <alignment vertical="center"/>
    </xf>
    <xf numFmtId="1" fontId="1" fillId="0" borderId="1" xfId="0" applyNumberFormat="1" applyFont="1" applyBorder="1" applyAlignment="1">
      <alignment horizontal="right" vertical="center"/>
    </xf>
    <xf numFmtId="0" fontId="1" fillId="0" borderId="0" xfId="0" applyFont="1" applyAlignment="1">
      <alignment horizontal="right" vertical="center"/>
    </xf>
    <xf numFmtId="2" fontId="1" fillId="0" borderId="1" xfId="0" applyNumberFormat="1" applyFont="1" applyBorder="1" applyAlignment="1">
      <alignment horizontal="right" vertical="center"/>
    </xf>
    <xf numFmtId="2" fontId="1" fillId="0" borderId="20" xfId="0" applyNumberFormat="1" applyFont="1" applyBorder="1" applyAlignment="1">
      <alignment horizontal="right" vertical="center"/>
    </xf>
    <xf numFmtId="2" fontId="1" fillId="0" borderId="28" xfId="0" applyNumberFormat="1" applyFont="1" applyBorder="1" applyAlignment="1">
      <alignment horizontal="right" vertical="center"/>
    </xf>
    <xf numFmtId="2" fontId="1" fillId="0" borderId="23" xfId="0" applyNumberFormat="1" applyFont="1" applyBorder="1" applyAlignment="1">
      <alignment horizontal="right"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2" xfId="0" applyFont="1" applyFill="1" applyBorder="1" applyAlignment="1">
      <alignment vertical="center"/>
    </xf>
    <xf numFmtId="0" fontId="26" fillId="12" borderId="4" xfId="1" applyFont="1" applyFill="1" applyBorder="1" applyAlignment="1">
      <alignment horizontal="center"/>
    </xf>
    <xf numFmtId="0" fontId="26" fillId="12" borderId="6" xfId="1" applyFont="1" applyFill="1" applyBorder="1" applyAlignment="1">
      <alignment horizontal="center"/>
    </xf>
    <xf numFmtId="0" fontId="1" fillId="0" borderId="24" xfId="0" applyFont="1" applyBorder="1" applyAlignment="1">
      <alignment horizontal="center" vertical="center"/>
    </xf>
    <xf numFmtId="0" fontId="1" fillId="0" borderId="35" xfId="0" applyFont="1" applyBorder="1" applyAlignment="1">
      <alignment vertical="center"/>
    </xf>
    <xf numFmtId="0" fontId="1" fillId="0" borderId="21" xfId="0" applyFont="1" applyBorder="1" applyAlignment="1">
      <alignment horizontal="center" vertical="center"/>
    </xf>
    <xf numFmtId="0" fontId="1" fillId="0" borderId="36" xfId="0" applyFont="1" applyBorder="1" applyAlignment="1">
      <alignment vertical="center"/>
    </xf>
    <xf numFmtId="0" fontId="1" fillId="0" borderId="22" xfId="0" applyFont="1" applyBorder="1" applyAlignment="1">
      <alignment horizontal="center" vertical="center"/>
    </xf>
    <xf numFmtId="164" fontId="1" fillId="0" borderId="26" xfId="0" applyNumberFormat="1" applyFont="1" applyBorder="1" applyAlignment="1">
      <alignment horizontal="center" vertical="center"/>
    </xf>
    <xf numFmtId="0" fontId="1" fillId="0" borderId="37" xfId="0" applyFont="1" applyBorder="1" applyAlignment="1">
      <alignment vertical="center"/>
    </xf>
    <xf numFmtId="164" fontId="1" fillId="0" borderId="27" xfId="0" applyNumberFormat="1" applyFont="1" applyBorder="1" applyAlignment="1">
      <alignment horizontal="center" vertical="center"/>
    </xf>
    <xf numFmtId="164" fontId="1" fillId="0" borderId="22" xfId="0" applyNumberFormat="1" applyFont="1" applyBorder="1" applyAlignment="1">
      <alignment horizontal="center" vertical="center"/>
    </xf>
    <xf numFmtId="0" fontId="5" fillId="15" borderId="1" xfId="0" applyFont="1" applyFill="1" applyBorder="1"/>
    <xf numFmtId="164" fontId="5" fillId="15" borderId="1" xfId="0" applyNumberFormat="1" applyFont="1" applyFill="1" applyBorder="1" applyAlignment="1">
      <alignment horizontal="center"/>
    </xf>
    <xf numFmtId="0" fontId="5" fillId="15" borderId="13" xfId="0" applyFont="1" applyFill="1" applyBorder="1" applyAlignment="1">
      <alignment horizontal="center" vertical="center"/>
    </xf>
    <xf numFmtId="0" fontId="5" fillId="15" borderId="20" xfId="0" applyFont="1" applyFill="1" applyBorder="1" applyAlignment="1">
      <alignment horizontal="center" vertical="center"/>
    </xf>
    <xf numFmtId="164" fontId="5" fillId="15" borderId="28" xfId="0" applyNumberFormat="1" applyFont="1" applyFill="1" applyBorder="1" applyAlignment="1">
      <alignment horizontal="center" vertical="center"/>
    </xf>
    <xf numFmtId="164" fontId="5" fillId="15" borderId="23" xfId="0" applyNumberFormat="1" applyFont="1" applyFill="1" applyBorder="1" applyAlignment="1">
      <alignment horizontal="center" vertical="center"/>
    </xf>
    <xf numFmtId="0" fontId="5" fillId="15" borderId="23" xfId="0" applyFont="1" applyFill="1" applyBorder="1" applyAlignment="1">
      <alignment horizontal="center" vertical="center"/>
    </xf>
    <xf numFmtId="0" fontId="5" fillId="15" borderId="1" xfId="0" applyFont="1" applyFill="1" applyBorder="1" applyAlignment="1">
      <alignment horizontal="center"/>
    </xf>
    <xf numFmtId="0" fontId="5" fillId="15" borderId="1" xfId="0" applyFont="1" applyFill="1" applyBorder="1" applyAlignment="1">
      <alignment horizontal="left"/>
    </xf>
    <xf numFmtId="0" fontId="5" fillId="15" borderId="1" xfId="0" applyFont="1" applyFill="1" applyBorder="1" applyAlignment="1">
      <alignment horizontal="center" vertical="center"/>
    </xf>
    <xf numFmtId="0" fontId="25" fillId="12" borderId="9" xfId="0" applyFont="1" applyFill="1" applyBorder="1" applyAlignment="1">
      <alignment horizontal="center"/>
    </xf>
    <xf numFmtId="0" fontId="5" fillId="0" borderId="13" xfId="0" applyFont="1" applyBorder="1" applyAlignment="1">
      <alignment horizontal="center" vertical="center" textRotation="90"/>
    </xf>
    <xf numFmtId="0" fontId="5" fillId="0" borderId="15" xfId="0" applyFont="1" applyBorder="1" applyAlignment="1">
      <alignment horizontal="center" vertical="center" textRotation="90"/>
    </xf>
    <xf numFmtId="0" fontId="16" fillId="12" borderId="7" xfId="1" applyFont="1" applyFill="1" applyBorder="1" applyAlignment="1">
      <alignment horizontal="left"/>
    </xf>
    <xf numFmtId="0" fontId="16" fillId="12" borderId="8" xfId="1" applyFont="1" applyFill="1" applyBorder="1" applyAlignment="1">
      <alignment horizontal="left"/>
    </xf>
    <xf numFmtId="0" fontId="28" fillId="13" borderId="2" xfId="0" applyFont="1" applyFill="1" applyBorder="1" applyAlignment="1">
      <alignment horizontal="justify" vertical="center" wrapText="1"/>
    </xf>
    <xf numFmtId="0" fontId="28" fillId="13" borderId="3" xfId="0" applyFont="1" applyFill="1" applyBorder="1" applyAlignment="1">
      <alignment horizontal="justify" vertical="center" wrapText="1"/>
    </xf>
    <xf numFmtId="0" fontId="28" fillId="13" borderId="4" xfId="0" applyFont="1" applyFill="1" applyBorder="1" applyAlignment="1">
      <alignment horizontal="justify" vertical="center" wrapText="1"/>
    </xf>
    <xf numFmtId="0" fontId="28" fillId="13" borderId="5" xfId="0" applyFont="1" applyFill="1" applyBorder="1" applyAlignment="1">
      <alignment horizontal="justify" vertical="center" wrapText="1"/>
    </xf>
    <xf numFmtId="0" fontId="28" fillId="13" borderId="0" xfId="0" applyFont="1" applyFill="1" applyAlignment="1">
      <alignment horizontal="justify" vertical="center" wrapText="1"/>
    </xf>
    <xf numFmtId="0" fontId="28" fillId="13" borderId="6" xfId="0" applyFont="1" applyFill="1" applyBorder="1" applyAlignment="1">
      <alignment horizontal="justify" vertical="center" wrapText="1"/>
    </xf>
    <xf numFmtId="0" fontId="28" fillId="13" borderId="7" xfId="0" applyFont="1" applyFill="1" applyBorder="1" applyAlignment="1">
      <alignment horizontal="justify" vertical="center" wrapText="1"/>
    </xf>
    <xf numFmtId="0" fontId="28" fillId="13" borderId="8" xfId="0" applyFont="1" applyFill="1" applyBorder="1" applyAlignment="1">
      <alignment horizontal="justify" vertical="center" wrapText="1"/>
    </xf>
    <xf numFmtId="0" fontId="28" fillId="13" borderId="9" xfId="0" applyFont="1" applyFill="1" applyBorder="1" applyAlignment="1">
      <alignment horizontal="justify" vertical="center" wrapText="1"/>
    </xf>
    <xf numFmtId="0" fontId="28" fillId="11" borderId="10" xfId="0" applyFont="1" applyFill="1" applyBorder="1" applyAlignment="1">
      <alignment horizontal="center" vertical="center" wrapText="1"/>
    </xf>
    <xf numFmtId="0" fontId="28" fillId="11" borderId="12" xfId="0" applyFont="1" applyFill="1" applyBorder="1" applyAlignment="1">
      <alignment horizontal="center" vertical="center" wrapText="1"/>
    </xf>
    <xf numFmtId="0" fontId="28" fillId="11" borderId="11" xfId="0" applyFont="1" applyFill="1" applyBorder="1" applyAlignment="1">
      <alignment horizontal="center" vertical="center" wrapText="1"/>
    </xf>
    <xf numFmtId="0" fontId="1" fillId="0" borderId="18" xfId="0" applyFont="1" applyBorder="1" applyAlignment="1">
      <alignment horizontal="left" vertical="center"/>
    </xf>
    <xf numFmtId="0" fontId="1" fillId="0" borderId="19" xfId="0" applyFont="1" applyBorder="1" applyAlignment="1">
      <alignment horizontal="left" vertical="center"/>
    </xf>
    <xf numFmtId="0" fontId="1" fillId="0" borderId="26" xfId="0" applyFont="1" applyBorder="1" applyAlignment="1">
      <alignment horizontal="left" vertical="center"/>
    </xf>
    <xf numFmtId="0" fontId="1" fillId="0" borderId="27" xfId="0" applyFont="1" applyBorder="1" applyAlignment="1">
      <alignment horizontal="left" vertical="center"/>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5" fillId="15" borderId="24" xfId="0" applyFont="1" applyFill="1" applyBorder="1" applyAlignment="1">
      <alignment horizontal="left" vertical="center"/>
    </xf>
    <xf numFmtId="0" fontId="5" fillId="15" borderId="25" xfId="0" applyFont="1" applyFill="1" applyBorder="1" applyAlignment="1">
      <alignment horizontal="left" vertical="center"/>
    </xf>
    <xf numFmtId="0" fontId="5" fillId="15" borderId="26" xfId="0" applyFont="1" applyFill="1" applyBorder="1" applyAlignment="1">
      <alignment horizontal="left" vertical="center"/>
    </xf>
    <xf numFmtId="0" fontId="5" fillId="15" borderId="27" xfId="0" applyFont="1" applyFill="1" applyBorder="1" applyAlignment="1">
      <alignment horizontal="left" vertical="center"/>
    </xf>
    <xf numFmtId="0" fontId="5" fillId="15" borderId="21" xfId="0" applyFont="1" applyFill="1" applyBorder="1" applyAlignment="1">
      <alignment horizontal="left" vertical="center"/>
    </xf>
    <xf numFmtId="0" fontId="5" fillId="15" borderId="22" xfId="0" applyFont="1" applyFill="1" applyBorder="1" applyAlignment="1">
      <alignment horizontal="left" vertical="center"/>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0" fontId="5" fillId="15" borderId="5" xfId="0" applyFont="1" applyFill="1" applyBorder="1" applyAlignment="1">
      <alignment horizontal="left" vertical="center"/>
    </xf>
    <xf numFmtId="0" fontId="5" fillId="15"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9" xfId="0" applyFont="1" applyFill="1" applyBorder="1" applyAlignment="1">
      <alignment horizontal="left" vertical="center"/>
    </xf>
    <xf numFmtId="0" fontId="27" fillId="13" borderId="2" xfId="0" applyFont="1" applyFill="1" applyBorder="1" applyAlignment="1">
      <alignment horizontal="justify" vertical="center" wrapText="1"/>
    </xf>
    <xf numFmtId="0" fontId="27" fillId="13" borderId="3" xfId="0" applyFont="1" applyFill="1" applyBorder="1" applyAlignment="1">
      <alignment horizontal="justify" vertical="center" wrapText="1"/>
    </xf>
    <xf numFmtId="0" fontId="27" fillId="13" borderId="4" xfId="0" applyFont="1" applyFill="1" applyBorder="1" applyAlignment="1">
      <alignment horizontal="justify" vertical="center" wrapText="1"/>
    </xf>
    <xf numFmtId="0" fontId="27" fillId="13" borderId="5" xfId="0" applyFont="1" applyFill="1" applyBorder="1" applyAlignment="1">
      <alignment horizontal="justify" vertical="center" wrapText="1"/>
    </xf>
    <xf numFmtId="0" fontId="27" fillId="13" borderId="0" xfId="0" applyFont="1" applyFill="1" applyAlignment="1">
      <alignment horizontal="justify" vertical="center" wrapText="1"/>
    </xf>
    <xf numFmtId="0" fontId="27" fillId="13" borderId="6" xfId="0" applyFont="1" applyFill="1" applyBorder="1" applyAlignment="1">
      <alignment horizontal="justify" vertical="center" wrapText="1"/>
    </xf>
    <xf numFmtId="0" fontId="27" fillId="13" borderId="7" xfId="0" applyFont="1" applyFill="1" applyBorder="1" applyAlignment="1">
      <alignment horizontal="justify" vertical="center" wrapText="1"/>
    </xf>
    <xf numFmtId="0" fontId="27" fillId="13" borderId="8" xfId="0" applyFont="1" applyFill="1" applyBorder="1" applyAlignment="1">
      <alignment horizontal="justify" vertical="center" wrapText="1"/>
    </xf>
    <xf numFmtId="0" fontId="27" fillId="13" borderId="9" xfId="0" applyFont="1" applyFill="1" applyBorder="1" applyAlignment="1">
      <alignment horizontal="justify" vertical="center" wrapText="1"/>
    </xf>
    <xf numFmtId="0" fontId="1" fillId="0" borderId="21" xfId="0" applyFont="1" applyBorder="1" applyAlignment="1">
      <alignment horizontal="left" vertical="center"/>
    </xf>
    <xf numFmtId="0" fontId="1" fillId="0" borderId="22" xfId="0" applyFont="1" applyBorder="1" applyAlignment="1">
      <alignment horizontal="left" vertical="center"/>
    </xf>
    <xf numFmtId="0" fontId="3" fillId="2" borderId="1" xfId="0" applyFont="1" applyFill="1" applyBorder="1" applyAlignment="1">
      <alignment horizontal="center"/>
    </xf>
    <xf numFmtId="0" fontId="23" fillId="0" borderId="0" xfId="0" applyFont="1" applyAlignment="1">
      <alignment horizontal="center" vertical="center"/>
    </xf>
    <xf numFmtId="0" fontId="23" fillId="0" borderId="0" xfId="0" applyFont="1" applyAlignment="1">
      <alignment horizontal="center"/>
    </xf>
    <xf numFmtId="0" fontId="6" fillId="4" borderId="0" xfId="0" applyFont="1" applyFill="1" applyAlignment="1">
      <alignment horizontal="left"/>
    </xf>
    <xf numFmtId="0" fontId="1" fillId="0" borderId="13" xfId="0" applyFont="1" applyBorder="1" applyAlignment="1">
      <alignment horizontal="center" vertical="center" textRotation="90"/>
    </xf>
    <xf numFmtId="0" fontId="1" fillId="0" borderId="14" xfId="0" applyFont="1" applyBorder="1" applyAlignment="1">
      <alignment horizontal="center" vertical="center" textRotation="90"/>
    </xf>
    <xf numFmtId="0" fontId="1" fillId="0" borderId="15" xfId="0" applyFont="1" applyBorder="1" applyAlignment="1">
      <alignment horizontal="center" vertical="center" textRotation="90"/>
    </xf>
    <xf numFmtId="0" fontId="4" fillId="2" borderId="10" xfId="0" applyFont="1" applyFill="1" applyBorder="1" applyAlignment="1">
      <alignment horizontal="left" vertical="center"/>
    </xf>
    <xf numFmtId="0" fontId="4" fillId="2" borderId="11" xfId="0" applyFont="1" applyFill="1" applyBorder="1" applyAlignment="1">
      <alignment horizontal="left" vertical="center"/>
    </xf>
    <xf numFmtId="0" fontId="6" fillId="14" borderId="0" xfId="0" applyFont="1" applyFill="1" applyAlignment="1">
      <alignment horizontal="center"/>
    </xf>
    <xf numFmtId="0" fontId="27" fillId="15" borderId="0" xfId="0" applyFont="1" applyFill="1" applyAlignment="1">
      <alignment horizontal="center"/>
    </xf>
    <xf numFmtId="0" fontId="1" fillId="10" borderId="10" xfId="0" applyFont="1" applyFill="1" applyBorder="1" applyAlignment="1">
      <alignment horizontal="center"/>
    </xf>
    <xf numFmtId="0" fontId="1" fillId="10" borderId="11" xfId="0" applyFont="1" applyFill="1" applyBorder="1" applyAlignment="1">
      <alignment horizontal="center"/>
    </xf>
    <xf numFmtId="0" fontId="1" fillId="15" borderId="21" xfId="0" applyFont="1" applyFill="1" applyBorder="1" applyAlignment="1">
      <alignment horizontal="left" vertical="center"/>
    </xf>
    <xf numFmtId="0" fontId="1" fillId="15" borderId="22" xfId="0" applyFont="1" applyFill="1" applyBorder="1" applyAlignment="1">
      <alignment horizontal="left" vertical="center"/>
    </xf>
    <xf numFmtId="0" fontId="1" fillId="0" borderId="1" xfId="0" applyFont="1" applyBorder="1" applyAlignment="1">
      <alignment horizontal="center" vertical="center" textRotation="90"/>
    </xf>
    <xf numFmtId="0" fontId="1" fillId="0" borderId="1" xfId="0" applyFont="1" applyBorder="1" applyAlignment="1">
      <alignment horizontal="center" vertical="center" textRotation="90" wrapText="1"/>
    </xf>
    <xf numFmtId="0" fontId="1" fillId="15" borderId="26" xfId="0" applyFont="1" applyFill="1" applyBorder="1" applyAlignment="1">
      <alignment horizontal="left" vertical="center"/>
    </xf>
    <xf numFmtId="0" fontId="1" fillId="15" borderId="27" xfId="0" applyFont="1" applyFill="1" applyBorder="1" applyAlignment="1">
      <alignment horizontal="left" vertical="center"/>
    </xf>
    <xf numFmtId="0" fontId="1" fillId="15" borderId="24" xfId="0" applyFont="1" applyFill="1" applyBorder="1" applyAlignment="1">
      <alignment horizontal="left" vertical="center"/>
    </xf>
    <xf numFmtId="0" fontId="1" fillId="15" borderId="25" xfId="0" applyFont="1" applyFill="1" applyBorder="1" applyAlignment="1">
      <alignment horizontal="left" vertical="center"/>
    </xf>
    <xf numFmtId="0" fontId="1" fillId="0" borderId="2" xfId="0" applyFont="1" applyBorder="1" applyAlignment="1">
      <alignment horizontal="center"/>
    </xf>
    <xf numFmtId="0" fontId="1" fillId="0" borderId="4" xfId="0" applyFont="1" applyBorder="1" applyAlignment="1">
      <alignment horizontal="center"/>
    </xf>
    <xf numFmtId="0" fontId="1" fillId="6" borderId="5" xfId="0" applyFont="1" applyFill="1" applyBorder="1" applyAlignment="1">
      <alignment horizontal="center"/>
    </xf>
    <xf numFmtId="0" fontId="1" fillId="6" borderId="6" xfId="0" applyFont="1" applyFill="1" applyBorder="1" applyAlignment="1">
      <alignment horizontal="center"/>
    </xf>
    <xf numFmtId="0" fontId="1" fillId="4" borderId="5" xfId="0" applyFont="1" applyFill="1" applyBorder="1" applyAlignment="1">
      <alignment horizontal="center"/>
    </xf>
    <xf numFmtId="0" fontId="1" fillId="4" borderId="6" xfId="0" applyFont="1" applyFill="1" applyBorder="1" applyAlignment="1">
      <alignment horizontal="center"/>
    </xf>
    <xf numFmtId="0" fontId="6" fillId="9" borderId="10" xfId="0" applyFont="1" applyFill="1" applyBorder="1" applyAlignment="1">
      <alignment horizontal="center"/>
    </xf>
    <xf numFmtId="0" fontId="6" fillId="9" borderId="12" xfId="0" applyFont="1" applyFill="1" applyBorder="1" applyAlignment="1">
      <alignment horizontal="center"/>
    </xf>
    <xf numFmtId="0" fontId="6" fillId="9" borderId="11" xfId="0" applyFont="1" applyFill="1" applyBorder="1" applyAlignment="1">
      <alignment horizontal="center"/>
    </xf>
    <xf numFmtId="0" fontId="11" fillId="13" borderId="10" xfId="0" applyFont="1" applyFill="1" applyBorder="1" applyAlignment="1">
      <alignment horizontal="justify" wrapText="1"/>
    </xf>
    <xf numFmtId="0" fontId="11" fillId="13" borderId="12" xfId="0" applyFont="1" applyFill="1" applyBorder="1" applyAlignment="1">
      <alignment horizontal="justify" wrapText="1"/>
    </xf>
    <xf numFmtId="0" fontId="11" fillId="13" borderId="11" xfId="0" applyFont="1" applyFill="1" applyBorder="1" applyAlignment="1">
      <alignment horizontal="justify" wrapText="1"/>
    </xf>
    <xf numFmtId="0" fontId="1" fillId="0" borderId="0" xfId="0" applyFont="1" applyAlignment="1">
      <alignment horizontal="center"/>
    </xf>
  </cellXfs>
  <cellStyles count="3">
    <cellStyle name="Hyperlink" xfId="1" builtinId="8"/>
    <cellStyle name="Normal" xfId="0" builtinId="0"/>
    <cellStyle name="Normal_Sheet1" xfId="2" xr:uid="{CAFEC85B-B8BD-9848-A041-BC51F5D65D03}"/>
  </cellStyles>
  <dxfs count="48">
    <dxf>
      <font>
        <b/>
        <i val="0"/>
      </font>
      <fill>
        <patternFill>
          <bgColor rgb="FF00B050"/>
        </patternFill>
      </fill>
    </dxf>
    <dxf>
      <font>
        <b/>
        <i val="0"/>
      </font>
      <fill>
        <patternFill>
          <bgColor rgb="FFFF0000"/>
        </patternFill>
      </fill>
    </dxf>
    <dxf>
      <font>
        <b/>
        <i val="0"/>
      </font>
      <fill>
        <patternFill>
          <bgColor rgb="FFFF0000"/>
        </patternFill>
      </fill>
    </dxf>
    <dxf>
      <font>
        <b/>
        <i val="0"/>
      </font>
      <fill>
        <patternFill>
          <bgColor rgb="FF00B050"/>
        </patternFill>
      </fill>
      <border>
        <vertical/>
        <horizontal/>
      </border>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00B05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00B050"/>
        </patternFill>
      </fill>
    </dxf>
    <dxf>
      <font>
        <b/>
        <i val="0"/>
      </font>
      <fill>
        <patternFill>
          <bgColor rgb="FFFF000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FF0000"/>
        </patternFill>
      </fill>
    </dxf>
    <dxf>
      <font>
        <b/>
        <i val="0"/>
      </font>
      <fill>
        <patternFill>
          <bgColor rgb="FF00B050"/>
        </patternFill>
      </fill>
      <border>
        <vertical/>
        <horizontal/>
      </border>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00B05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00B050"/>
        </patternFill>
      </fill>
    </dxf>
    <dxf>
      <font>
        <b/>
        <i val="0"/>
      </font>
      <fill>
        <patternFill>
          <bgColor rgb="FFFF000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691426071741033"/>
          <c:y val="8.858902717805435E-2"/>
          <c:w val="0.61394888283976112"/>
          <c:h val="0.61918084836169673"/>
        </c:manualLayout>
      </c:layout>
      <c:scatterChart>
        <c:scatterStyle val="lineMarker"/>
        <c:varyColors val="0"/>
        <c:ser>
          <c:idx val="0"/>
          <c:order val="0"/>
          <c:tx>
            <c:strRef>
              <c:f>Equations!$D$35</c:f>
              <c:strCache>
                <c:ptCount val="1"/>
                <c:pt idx="0">
                  <c:v>SB (%)</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Equations!$C$36:$C$42</c:f>
              <c:numCache>
                <c:formatCode>0</c:formatCode>
                <c:ptCount val="7"/>
                <c:pt idx="0">
                  <c:v>1</c:v>
                </c:pt>
                <c:pt idx="1">
                  <c:v>2</c:v>
                </c:pt>
                <c:pt idx="2">
                  <c:v>3</c:v>
                </c:pt>
                <c:pt idx="3">
                  <c:v>4</c:v>
                </c:pt>
                <c:pt idx="4">
                  <c:v>5</c:v>
                </c:pt>
                <c:pt idx="5">
                  <c:v>6</c:v>
                </c:pt>
                <c:pt idx="6">
                  <c:v>7.07</c:v>
                </c:pt>
              </c:numCache>
            </c:numRef>
          </c:xVal>
          <c:yVal>
            <c:numRef>
              <c:f>Equations!$D$36:$D$42</c:f>
              <c:numCache>
                <c:formatCode>0</c:formatCode>
                <c:ptCount val="7"/>
                <c:pt idx="0">
                  <c:v>2</c:v>
                </c:pt>
                <c:pt idx="1">
                  <c:v>8</c:v>
                </c:pt>
                <c:pt idx="2">
                  <c:v>18</c:v>
                </c:pt>
                <c:pt idx="3">
                  <c:v>32</c:v>
                </c:pt>
                <c:pt idx="4">
                  <c:v>50</c:v>
                </c:pt>
                <c:pt idx="5">
                  <c:v>72</c:v>
                </c:pt>
                <c:pt idx="6">
                  <c:v>99.969800000000006</c:v>
                </c:pt>
              </c:numCache>
            </c:numRef>
          </c:yVal>
          <c:smooth val="0"/>
          <c:extLst>
            <c:ext xmlns:c16="http://schemas.microsoft.com/office/drawing/2014/chart" uri="{C3380CC4-5D6E-409C-BE32-E72D297353CC}">
              <c16:uniqueId val="{00000000-27D5-6B47-B05A-4EFB2B1E269D}"/>
            </c:ext>
          </c:extLst>
        </c:ser>
        <c:dLbls>
          <c:showLegendKey val="0"/>
          <c:showVal val="0"/>
          <c:showCatName val="0"/>
          <c:showSerName val="0"/>
          <c:showPercent val="0"/>
          <c:showBubbleSize val="0"/>
        </c:dLbls>
        <c:axId val="793083728"/>
        <c:axId val="793085728"/>
      </c:scatterChart>
      <c:valAx>
        <c:axId val="793083728"/>
        <c:scaling>
          <c:orientation val="minMax"/>
          <c:max val="7"/>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r>
                  <a:rPr lang="en-GB"/>
                  <a:t>exit pupil (mm)</a:t>
                </a:r>
              </a:p>
            </c:rich>
          </c:tx>
          <c:layout>
            <c:manualLayout>
              <c:xMode val="edge"/>
              <c:yMode val="edge"/>
              <c:x val="0.77081425726656561"/>
              <c:y val="0.7516129032258064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CH"/>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CH"/>
          </a:p>
        </c:txPr>
        <c:crossAx val="793085728"/>
        <c:crosses val="autoZero"/>
        <c:crossBetween val="midCat"/>
      </c:valAx>
      <c:valAx>
        <c:axId val="793085728"/>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r>
                  <a:rPr lang="en-GB"/>
                  <a:t>SB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CH"/>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CH"/>
          </a:p>
        </c:txPr>
        <c:crossAx val="793083728"/>
        <c:crosses val="autoZero"/>
        <c:crossBetween val="midCat"/>
        <c:majorUnit val="25"/>
        <c:minorUnit val="25"/>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alibri" panose="020F0502020204030204" pitchFamily="34" charset="0"/>
          <a:cs typeface="Calibri" panose="020F0502020204030204" pitchFamily="34" charset="0"/>
        </a:defRPr>
      </a:pPr>
      <a:endParaRPr lang="en-CH"/>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Calibri" panose="020F0502020204030204" pitchFamily="34" charset="0"/>
                <a:ea typeface="+mn-ea"/>
                <a:cs typeface="Calibri" panose="020F0502020204030204" pitchFamily="34" charset="0"/>
              </a:defRPr>
            </a:pPr>
            <a:r>
              <a:rPr lang="en-GB" b="1">
                <a:latin typeface="Calibri" panose="020F0502020204030204" pitchFamily="34" charset="0"/>
                <a:cs typeface="Calibri" panose="020F0502020204030204" pitchFamily="34" charset="0"/>
              </a:rPr>
              <a:t>Magnification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CH"/>
        </a:p>
      </c:txPr>
    </c:title>
    <c:autoTitleDeleted val="0"/>
    <c:plotArea>
      <c:layout/>
      <c:scatterChart>
        <c:scatterStyle val="lineMarker"/>
        <c:varyColors val="0"/>
        <c:ser>
          <c:idx val="0"/>
          <c:order val="0"/>
          <c:spPr>
            <a:ln w="44450" cap="rnd">
              <a:solidFill>
                <a:schemeClr val="tx1"/>
              </a:solidFill>
              <a:round/>
              <a:headEnd type="stealth"/>
            </a:ln>
            <a:effectLst/>
          </c:spPr>
          <c:marker>
            <c:symbol val="none"/>
          </c:marker>
          <c:dPt>
            <c:idx val="1"/>
            <c:marker>
              <c:symbol val="none"/>
            </c:marker>
            <c:bubble3D val="0"/>
            <c:spPr>
              <a:ln w="31750" cap="rnd">
                <a:solidFill>
                  <a:schemeClr val="tx1"/>
                </a:solidFill>
                <a:round/>
                <a:headEnd type="stealth"/>
                <a:tailEnd type="stealth"/>
              </a:ln>
              <a:effectLst/>
            </c:spPr>
            <c:extLst>
              <c:ext xmlns:c16="http://schemas.microsoft.com/office/drawing/2014/chart" uri="{C3380CC4-5D6E-409C-BE32-E72D297353CC}">
                <c16:uniqueId val="{00000001-1411-9B42-99C4-18D3AB10BB93}"/>
              </c:ext>
            </c:extLst>
          </c:dPt>
          <c:xVal>
            <c:numRef>
              <c:f>'Calculations (1)'!$M$76:$M$77</c:f>
              <c:numCache>
                <c:formatCode>0</c:formatCode>
                <c:ptCount val="2"/>
                <c:pt idx="0">
                  <c:v>7.9999999999999991</c:v>
                </c:pt>
                <c:pt idx="1">
                  <c:v>56</c:v>
                </c:pt>
              </c:numCache>
            </c:numRef>
          </c:xVal>
          <c:yVal>
            <c:numRef>
              <c:f>'Calculations (1)'!$N$76:$N$77</c:f>
              <c:numCache>
                <c:formatCode>General</c:formatCode>
                <c:ptCount val="2"/>
                <c:pt idx="0">
                  <c:v>1</c:v>
                </c:pt>
                <c:pt idx="1">
                  <c:v>1</c:v>
                </c:pt>
              </c:numCache>
            </c:numRef>
          </c:yVal>
          <c:smooth val="0"/>
          <c:extLst>
            <c:ext xmlns:c16="http://schemas.microsoft.com/office/drawing/2014/chart" uri="{C3380CC4-5D6E-409C-BE32-E72D297353CC}">
              <c16:uniqueId val="{00000000-1411-9B42-99C4-18D3AB10BB93}"/>
            </c:ext>
          </c:extLst>
        </c:ser>
        <c:ser>
          <c:idx val="1"/>
          <c:order val="1"/>
          <c:spPr>
            <a:ln w="19050" cap="rnd">
              <a:solidFill>
                <a:schemeClr val="accent2"/>
              </a:solidFill>
              <a:round/>
            </a:ln>
            <a:effectLst/>
          </c:spPr>
          <c:marker>
            <c:symbol val="star"/>
            <c:size val="5"/>
            <c:spPr>
              <a:solidFill>
                <a:srgbClr val="00B050"/>
              </a:solidFill>
              <a:ln w="9525">
                <a:solidFill>
                  <a:srgbClr val="00B050"/>
                </a:solidFill>
              </a:ln>
              <a:effectLst/>
            </c:spPr>
          </c:marker>
          <c:xVal>
            <c:numRef>
              <c:f>'Calculations (1)'!$M$78</c:f>
              <c:numCache>
                <c:formatCode>0</c:formatCode>
                <c:ptCount val="1"/>
                <c:pt idx="0">
                  <c:v>20.676923076923078</c:v>
                </c:pt>
              </c:numCache>
            </c:numRef>
          </c:xVal>
          <c:yVal>
            <c:numRef>
              <c:f>'Calculations (1)'!$N$78</c:f>
              <c:numCache>
                <c:formatCode>General</c:formatCode>
                <c:ptCount val="1"/>
                <c:pt idx="0">
                  <c:v>1</c:v>
                </c:pt>
              </c:numCache>
            </c:numRef>
          </c:yVal>
          <c:smooth val="0"/>
          <c:extLst>
            <c:ext xmlns:c16="http://schemas.microsoft.com/office/drawing/2014/chart" uri="{C3380CC4-5D6E-409C-BE32-E72D297353CC}">
              <c16:uniqueId val="{00000002-224D-2147-BA0F-460FD8134BA3}"/>
            </c:ext>
          </c:extLst>
        </c:ser>
        <c:dLbls>
          <c:showLegendKey val="0"/>
          <c:showVal val="0"/>
          <c:showCatName val="0"/>
          <c:showSerName val="0"/>
          <c:showPercent val="0"/>
          <c:showBubbleSize val="0"/>
        </c:dLbls>
        <c:axId val="1678182271"/>
        <c:axId val="1678202415"/>
      </c:scatterChart>
      <c:valAx>
        <c:axId val="1678182271"/>
        <c:scaling>
          <c:orientation val="minMax"/>
          <c:max val="50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crossAx val="1678202415"/>
        <c:crosses val="autoZero"/>
        <c:crossBetween val="midCat"/>
      </c:valAx>
      <c:valAx>
        <c:axId val="1678202415"/>
        <c:scaling>
          <c:orientation val="minMax"/>
          <c:max val="2"/>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678182271"/>
        <c:crosses val="autoZero"/>
        <c:crossBetween val="midCat"/>
        <c:majorUnit val="1"/>
      </c:valAx>
      <c:spPr>
        <a:solidFill>
          <a:schemeClr val="bg1"/>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4">
        <a:lumMod val="40000"/>
        <a:lumOff val="60000"/>
      </a:schemeClr>
    </a:solidFill>
    <a:ln w="9525" cap="flat" cmpd="sng" algn="ctr">
      <a:solidFill>
        <a:schemeClr val="tx1"/>
      </a:solidFill>
      <a:round/>
    </a:ln>
    <a:effectLst/>
  </c:spPr>
  <c:txPr>
    <a:bodyPr/>
    <a:lstStyle/>
    <a:p>
      <a:pPr>
        <a:defRPr/>
      </a:pPr>
      <a:endParaRPr lang="en-CH"/>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Calibri" panose="020F0502020204030204" pitchFamily="34" charset="0"/>
                <a:ea typeface="+mn-ea"/>
                <a:cs typeface="Calibri" panose="020F0502020204030204" pitchFamily="34" charset="0"/>
              </a:defRPr>
            </a:pPr>
            <a:r>
              <a:rPr lang="en-GB" b="1">
                <a:latin typeface="Calibri" panose="020F0502020204030204" pitchFamily="34" charset="0"/>
                <a:cs typeface="Calibri" panose="020F0502020204030204" pitchFamily="34" charset="0"/>
              </a:rPr>
              <a:t>Focal length eyepiece </a:t>
            </a:r>
          </a:p>
        </c:rich>
      </c:tx>
      <c:overlay val="0"/>
      <c:spPr>
        <a:noFill/>
        <a:ln>
          <a:noFill/>
        </a:ln>
        <a:effectLst/>
      </c:spPr>
    </c:title>
    <c:autoTitleDeleted val="0"/>
    <c:plotArea>
      <c:layout/>
      <c:scatterChart>
        <c:scatterStyle val="lineMarker"/>
        <c:varyColors val="0"/>
        <c:ser>
          <c:idx val="1"/>
          <c:order val="0"/>
          <c:spPr>
            <a:ln w="31750">
              <a:solidFill>
                <a:schemeClr val="tx1"/>
              </a:solidFill>
              <a:headEnd type="stealth"/>
              <a:tailEnd type="stealth"/>
            </a:ln>
          </c:spPr>
          <c:marker>
            <c:symbol val="none"/>
          </c:marker>
          <c:xVal>
            <c:numRef>
              <c:f>'Calculations (1)'!$M$80:$M$81</c:f>
              <c:numCache>
                <c:formatCode>0.0</c:formatCode>
                <c:ptCount val="2"/>
                <c:pt idx="0">
                  <c:v>4.8</c:v>
                </c:pt>
                <c:pt idx="1">
                  <c:v>33.6</c:v>
                </c:pt>
              </c:numCache>
            </c:numRef>
          </c:xVal>
          <c:yVal>
            <c:numRef>
              <c:f>'Calculations (1)'!$N$80:$N$81</c:f>
              <c:numCache>
                <c:formatCode>General</c:formatCode>
                <c:ptCount val="2"/>
                <c:pt idx="0">
                  <c:v>1</c:v>
                </c:pt>
                <c:pt idx="1">
                  <c:v>1</c:v>
                </c:pt>
              </c:numCache>
            </c:numRef>
          </c:yVal>
          <c:smooth val="0"/>
          <c:extLst>
            <c:ext xmlns:c16="http://schemas.microsoft.com/office/drawing/2014/chart" uri="{C3380CC4-5D6E-409C-BE32-E72D297353CC}">
              <c16:uniqueId val="{00000005-CB5A-3E45-9D5D-9C637CB96862}"/>
            </c:ext>
          </c:extLst>
        </c:ser>
        <c:ser>
          <c:idx val="0"/>
          <c:order val="1"/>
          <c:marker>
            <c:symbol val="star"/>
            <c:size val="5"/>
            <c:spPr>
              <a:solidFill>
                <a:srgbClr val="00B050"/>
              </a:solidFill>
              <a:ln>
                <a:solidFill>
                  <a:srgbClr val="00B050"/>
                </a:solidFill>
              </a:ln>
            </c:spPr>
          </c:marker>
          <c:xVal>
            <c:numRef>
              <c:f>'Calculations (1)'!$M$82</c:f>
              <c:numCache>
                <c:formatCode>General</c:formatCode>
                <c:ptCount val="1"/>
                <c:pt idx="0">
                  <c:v>13</c:v>
                </c:pt>
              </c:numCache>
            </c:numRef>
          </c:xVal>
          <c:yVal>
            <c:numRef>
              <c:f>'Calculations (1)'!$N$82</c:f>
              <c:numCache>
                <c:formatCode>General</c:formatCode>
                <c:ptCount val="1"/>
                <c:pt idx="0">
                  <c:v>1</c:v>
                </c:pt>
              </c:numCache>
            </c:numRef>
          </c:yVal>
          <c:smooth val="0"/>
          <c:extLst>
            <c:ext xmlns:c16="http://schemas.microsoft.com/office/drawing/2014/chart" uri="{C3380CC4-5D6E-409C-BE32-E72D297353CC}">
              <c16:uniqueId val="{00000000-C7DC-8641-83EF-1CC716379B7C}"/>
            </c:ext>
          </c:extLst>
        </c:ser>
        <c:dLbls>
          <c:showLegendKey val="0"/>
          <c:showVal val="0"/>
          <c:showCatName val="0"/>
          <c:showSerName val="0"/>
          <c:showPercent val="0"/>
          <c:showBubbleSize val="0"/>
        </c:dLbls>
        <c:axId val="1678182271"/>
        <c:axId val="1678202415"/>
      </c:scatterChart>
      <c:valAx>
        <c:axId val="1678182271"/>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crossAx val="1678202415"/>
        <c:crosses val="autoZero"/>
        <c:crossBetween val="midCat"/>
        <c:majorUnit val="20"/>
      </c:valAx>
      <c:valAx>
        <c:axId val="1678202415"/>
        <c:scaling>
          <c:orientation val="minMax"/>
          <c:max val="2"/>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678182271"/>
        <c:crosses val="autoZero"/>
        <c:crossBetween val="midCat"/>
        <c:majorUnit val="1"/>
      </c:valAx>
    </c:plotArea>
    <c:plotVisOnly val="1"/>
    <c:dispBlanksAs val="gap"/>
    <c:showDLblsOverMax val="0"/>
    <c:extLst/>
  </c:chart>
  <c:spPr>
    <a:solidFill>
      <a:schemeClr val="accent4">
        <a:lumMod val="40000"/>
        <a:lumOff val="60000"/>
      </a:schemeClr>
    </a:solidFill>
    <a:ln>
      <a:solidFill>
        <a:schemeClr val="tx1"/>
      </a:solidFill>
    </a:ln>
  </c:spPr>
  <c:txPr>
    <a:bodyPr/>
    <a:lstStyle/>
    <a:p>
      <a:pPr>
        <a:defRPr/>
      </a:pPr>
      <a:endParaRPr lang="en-CH"/>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Calibri" panose="020F0502020204030204" pitchFamily="34" charset="0"/>
                <a:ea typeface="+mn-ea"/>
                <a:cs typeface="Calibri" panose="020F0502020204030204" pitchFamily="34" charset="0"/>
              </a:defRPr>
            </a:pPr>
            <a:r>
              <a:rPr lang="en-GB" b="1">
                <a:latin typeface="Calibri" panose="020F0502020204030204" pitchFamily="34" charset="0"/>
                <a:cs typeface="Calibri" panose="020F0502020204030204" pitchFamily="34" charset="0"/>
              </a:rPr>
              <a:t>Surface Brightness </a:t>
            </a:r>
          </a:p>
        </c:rich>
      </c:tx>
      <c:overlay val="0"/>
      <c:spPr>
        <a:noFill/>
        <a:ln>
          <a:noFill/>
        </a:ln>
        <a:effectLst/>
      </c:spPr>
    </c:title>
    <c:autoTitleDeleted val="0"/>
    <c:plotArea>
      <c:layout/>
      <c:scatterChart>
        <c:scatterStyle val="lineMarker"/>
        <c:varyColors val="0"/>
        <c:ser>
          <c:idx val="1"/>
          <c:order val="0"/>
          <c:spPr>
            <a:ln w="31750">
              <a:solidFill>
                <a:schemeClr val="tx1"/>
              </a:solidFill>
              <a:headEnd type="stealth"/>
              <a:tailEnd type="stealth"/>
            </a:ln>
          </c:spPr>
          <c:marker>
            <c:symbol val="none"/>
          </c:marker>
          <c:xVal>
            <c:numRef>
              <c:f>'Calculations (1)'!$M$88:$M$89</c:f>
              <c:numCache>
                <c:formatCode>0.0</c:formatCode>
                <c:ptCount val="2"/>
                <c:pt idx="0">
                  <c:v>2</c:v>
                </c:pt>
                <c:pt idx="1">
                  <c:v>99.969800000000035</c:v>
                </c:pt>
              </c:numCache>
            </c:numRef>
          </c:xVal>
          <c:yVal>
            <c:numRef>
              <c:f>'Calculations (1)'!$N$88:$N$89</c:f>
              <c:numCache>
                <c:formatCode>General</c:formatCode>
                <c:ptCount val="2"/>
                <c:pt idx="0">
                  <c:v>1</c:v>
                </c:pt>
                <c:pt idx="1">
                  <c:v>1</c:v>
                </c:pt>
              </c:numCache>
            </c:numRef>
          </c:yVal>
          <c:smooth val="0"/>
          <c:extLst>
            <c:ext xmlns:c16="http://schemas.microsoft.com/office/drawing/2014/chart" uri="{C3380CC4-5D6E-409C-BE32-E72D297353CC}">
              <c16:uniqueId val="{00000000-6419-F346-8453-E427BA675CC0}"/>
            </c:ext>
          </c:extLst>
        </c:ser>
        <c:ser>
          <c:idx val="0"/>
          <c:order val="1"/>
          <c:marker>
            <c:symbol val="star"/>
            <c:size val="5"/>
            <c:spPr>
              <a:solidFill>
                <a:srgbClr val="00B050"/>
              </a:solidFill>
              <a:ln>
                <a:solidFill>
                  <a:srgbClr val="00B050"/>
                </a:solidFill>
              </a:ln>
            </c:spPr>
          </c:marker>
          <c:xVal>
            <c:numRef>
              <c:f>'Calculations (1)'!$M$90</c:f>
              <c:numCache>
                <c:formatCode>0.0</c:formatCode>
                <c:ptCount val="1"/>
                <c:pt idx="0">
                  <c:v>14.670138888888886</c:v>
                </c:pt>
              </c:numCache>
            </c:numRef>
          </c:xVal>
          <c:yVal>
            <c:numRef>
              <c:f>'Calculations (1)'!$N$90</c:f>
              <c:numCache>
                <c:formatCode>General</c:formatCode>
                <c:ptCount val="1"/>
                <c:pt idx="0">
                  <c:v>1</c:v>
                </c:pt>
              </c:numCache>
            </c:numRef>
          </c:yVal>
          <c:smooth val="0"/>
          <c:extLst>
            <c:ext xmlns:c16="http://schemas.microsoft.com/office/drawing/2014/chart" uri="{C3380CC4-5D6E-409C-BE32-E72D297353CC}">
              <c16:uniqueId val="{00000001-6419-F346-8453-E427BA675CC0}"/>
            </c:ext>
          </c:extLst>
        </c:ser>
        <c:dLbls>
          <c:showLegendKey val="0"/>
          <c:showVal val="0"/>
          <c:showCatName val="0"/>
          <c:showSerName val="0"/>
          <c:showPercent val="0"/>
          <c:showBubbleSize val="0"/>
        </c:dLbls>
        <c:axId val="1678182271"/>
        <c:axId val="1678202415"/>
      </c:scatterChart>
      <c:valAx>
        <c:axId val="1678182271"/>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crossAx val="1678202415"/>
        <c:crosses val="autoZero"/>
        <c:crossBetween val="midCat"/>
      </c:valAx>
      <c:valAx>
        <c:axId val="1678202415"/>
        <c:scaling>
          <c:orientation val="minMax"/>
          <c:max val="2"/>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678182271"/>
        <c:crosses val="autoZero"/>
        <c:crossBetween val="midCat"/>
        <c:majorUnit val="1"/>
      </c:valAx>
    </c:plotArea>
    <c:plotVisOnly val="1"/>
    <c:dispBlanksAs val="gap"/>
    <c:showDLblsOverMax val="0"/>
    <c:extLst/>
  </c:chart>
  <c:spPr>
    <a:solidFill>
      <a:schemeClr val="accent4">
        <a:lumMod val="40000"/>
        <a:lumOff val="60000"/>
      </a:schemeClr>
    </a:solidFill>
    <a:ln>
      <a:solidFill>
        <a:schemeClr val="tx1"/>
      </a:solidFill>
    </a:ln>
  </c:spPr>
  <c:txPr>
    <a:bodyPr/>
    <a:lstStyle/>
    <a:p>
      <a:pPr>
        <a:defRPr/>
      </a:pPr>
      <a:endParaRPr lang="en-CH"/>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Calibri" panose="020F0502020204030204" pitchFamily="34" charset="0"/>
                <a:ea typeface="+mn-ea"/>
                <a:cs typeface="Calibri" panose="020F0502020204030204" pitchFamily="34" charset="0"/>
              </a:defRPr>
            </a:pPr>
            <a:r>
              <a:rPr lang="en-GB" b="1">
                <a:latin typeface="Calibri" panose="020F0502020204030204" pitchFamily="34" charset="0"/>
                <a:cs typeface="Calibri" panose="020F0502020204030204" pitchFamily="34" charset="0"/>
              </a:rPr>
              <a:t>Diameter exit pupil </a:t>
            </a:r>
          </a:p>
        </c:rich>
      </c:tx>
      <c:overlay val="0"/>
      <c:spPr>
        <a:noFill/>
        <a:ln>
          <a:noFill/>
        </a:ln>
        <a:effectLst/>
      </c:spPr>
    </c:title>
    <c:autoTitleDeleted val="0"/>
    <c:plotArea>
      <c:layout/>
      <c:scatterChart>
        <c:scatterStyle val="lineMarker"/>
        <c:varyColors val="0"/>
        <c:ser>
          <c:idx val="1"/>
          <c:order val="0"/>
          <c:spPr>
            <a:ln w="31750">
              <a:solidFill>
                <a:schemeClr val="tx1"/>
              </a:solidFill>
              <a:headEnd type="stealth"/>
              <a:tailEnd type="stealth"/>
            </a:ln>
          </c:spPr>
          <c:marker>
            <c:symbol val="none"/>
          </c:marker>
          <c:xVal>
            <c:numRef>
              <c:f>'Calculations (1)'!$M$84:$M$85</c:f>
              <c:numCache>
                <c:formatCode>0.0</c:formatCode>
                <c:ptCount val="2"/>
                <c:pt idx="0">
                  <c:v>1</c:v>
                </c:pt>
                <c:pt idx="1">
                  <c:v>7.0000000000000009</c:v>
                </c:pt>
              </c:numCache>
            </c:numRef>
          </c:xVal>
          <c:yVal>
            <c:numRef>
              <c:f>'Calculations (1)'!$N$84:$N$85</c:f>
              <c:numCache>
                <c:formatCode>General</c:formatCode>
                <c:ptCount val="2"/>
                <c:pt idx="0">
                  <c:v>1</c:v>
                </c:pt>
                <c:pt idx="1">
                  <c:v>1</c:v>
                </c:pt>
              </c:numCache>
            </c:numRef>
          </c:yVal>
          <c:smooth val="0"/>
          <c:extLst>
            <c:ext xmlns:c16="http://schemas.microsoft.com/office/drawing/2014/chart" uri="{C3380CC4-5D6E-409C-BE32-E72D297353CC}">
              <c16:uniqueId val="{00000000-6419-F346-8453-E427BA675CC0}"/>
            </c:ext>
          </c:extLst>
        </c:ser>
        <c:ser>
          <c:idx val="0"/>
          <c:order val="1"/>
          <c:marker>
            <c:symbol val="star"/>
            <c:size val="5"/>
            <c:spPr>
              <a:solidFill>
                <a:srgbClr val="00B050"/>
              </a:solidFill>
              <a:ln>
                <a:solidFill>
                  <a:srgbClr val="00B050"/>
                </a:solidFill>
              </a:ln>
            </c:spPr>
          </c:marker>
          <c:xVal>
            <c:numRef>
              <c:f>'Calculations (1)'!$M$86</c:f>
              <c:numCache>
                <c:formatCode>0.00</c:formatCode>
                <c:ptCount val="1"/>
                <c:pt idx="0">
                  <c:v>2.708333333333333</c:v>
                </c:pt>
              </c:numCache>
            </c:numRef>
          </c:xVal>
          <c:yVal>
            <c:numRef>
              <c:f>'Calculations (1)'!$N$86</c:f>
              <c:numCache>
                <c:formatCode>General</c:formatCode>
                <c:ptCount val="1"/>
                <c:pt idx="0">
                  <c:v>1</c:v>
                </c:pt>
              </c:numCache>
            </c:numRef>
          </c:yVal>
          <c:smooth val="0"/>
          <c:extLst>
            <c:ext xmlns:c16="http://schemas.microsoft.com/office/drawing/2014/chart" uri="{C3380CC4-5D6E-409C-BE32-E72D297353CC}">
              <c16:uniqueId val="{00000000-15BB-6E44-8E96-5CDC4E58C1FB}"/>
            </c:ext>
          </c:extLst>
        </c:ser>
        <c:dLbls>
          <c:showLegendKey val="0"/>
          <c:showVal val="0"/>
          <c:showCatName val="0"/>
          <c:showSerName val="0"/>
          <c:showPercent val="0"/>
          <c:showBubbleSize val="0"/>
        </c:dLbls>
        <c:axId val="1678182271"/>
        <c:axId val="1678202415"/>
      </c:scatterChart>
      <c:valAx>
        <c:axId val="1678182271"/>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crossAx val="1678202415"/>
        <c:crosses val="autoZero"/>
        <c:crossBetween val="midCat"/>
        <c:majorUnit val="1"/>
      </c:valAx>
      <c:valAx>
        <c:axId val="1678202415"/>
        <c:scaling>
          <c:orientation val="minMax"/>
          <c:max val="2"/>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678182271"/>
        <c:crosses val="autoZero"/>
        <c:crossBetween val="midCat"/>
        <c:majorUnit val="1"/>
      </c:valAx>
    </c:plotArea>
    <c:plotVisOnly val="1"/>
    <c:dispBlanksAs val="gap"/>
    <c:showDLblsOverMax val="0"/>
    <c:extLst/>
  </c:chart>
  <c:spPr>
    <a:solidFill>
      <a:schemeClr val="accent4">
        <a:lumMod val="40000"/>
        <a:lumOff val="60000"/>
      </a:schemeClr>
    </a:solidFill>
    <a:ln>
      <a:solidFill>
        <a:schemeClr val="tx1"/>
      </a:solidFill>
    </a:ln>
  </c:spPr>
  <c:txPr>
    <a:bodyPr/>
    <a:lstStyle/>
    <a:p>
      <a:pPr>
        <a:defRPr/>
      </a:pPr>
      <a:endParaRPr lang="en-CH"/>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Calibri" panose="020F0502020204030204" pitchFamily="34" charset="0"/>
                <a:ea typeface="+mn-ea"/>
                <a:cs typeface="Calibri" panose="020F0502020204030204" pitchFamily="34" charset="0"/>
              </a:defRPr>
            </a:pPr>
            <a:r>
              <a:rPr lang="en-GB" b="1">
                <a:latin typeface="Calibri" panose="020F0502020204030204" pitchFamily="34" charset="0"/>
                <a:cs typeface="Calibri" panose="020F0502020204030204" pitchFamily="34" charset="0"/>
              </a:rPr>
              <a:t>Magnification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CH"/>
        </a:p>
      </c:txPr>
    </c:title>
    <c:autoTitleDeleted val="0"/>
    <c:plotArea>
      <c:layout/>
      <c:scatterChart>
        <c:scatterStyle val="lineMarker"/>
        <c:varyColors val="0"/>
        <c:ser>
          <c:idx val="0"/>
          <c:order val="0"/>
          <c:spPr>
            <a:ln w="44450" cap="rnd">
              <a:solidFill>
                <a:schemeClr val="tx1"/>
              </a:solidFill>
              <a:round/>
              <a:headEnd type="stealth"/>
            </a:ln>
            <a:effectLst/>
          </c:spPr>
          <c:marker>
            <c:symbol val="none"/>
          </c:marker>
          <c:dPt>
            <c:idx val="1"/>
            <c:marker>
              <c:symbol val="none"/>
            </c:marker>
            <c:bubble3D val="0"/>
            <c:spPr>
              <a:ln w="31750" cap="rnd">
                <a:solidFill>
                  <a:schemeClr val="tx1"/>
                </a:solidFill>
                <a:round/>
                <a:headEnd type="stealth"/>
                <a:tailEnd type="stealth"/>
              </a:ln>
              <a:effectLst/>
            </c:spPr>
            <c:extLst>
              <c:ext xmlns:c16="http://schemas.microsoft.com/office/drawing/2014/chart" uri="{C3380CC4-5D6E-409C-BE32-E72D297353CC}">
                <c16:uniqueId val="{00000001-7540-8048-BEC6-FE7934BB64C4}"/>
              </c:ext>
            </c:extLst>
          </c:dPt>
          <c:xVal>
            <c:numRef>
              <c:f>'Calculations (2)'!$K$76:$K$77</c:f>
              <c:numCache>
                <c:formatCode>0</c:formatCode>
                <c:ptCount val="2"/>
                <c:pt idx="0">
                  <c:v>32.89714285714286</c:v>
                </c:pt>
                <c:pt idx="1">
                  <c:v>228</c:v>
                </c:pt>
              </c:numCache>
            </c:numRef>
          </c:xVal>
          <c:yVal>
            <c:numRef>
              <c:f>'Calculations (2)'!$L$76:$L$77</c:f>
              <c:numCache>
                <c:formatCode>General</c:formatCode>
                <c:ptCount val="2"/>
                <c:pt idx="0">
                  <c:v>1</c:v>
                </c:pt>
                <c:pt idx="1">
                  <c:v>1</c:v>
                </c:pt>
              </c:numCache>
            </c:numRef>
          </c:yVal>
          <c:smooth val="0"/>
          <c:extLst>
            <c:ext xmlns:c16="http://schemas.microsoft.com/office/drawing/2014/chart" uri="{C3380CC4-5D6E-409C-BE32-E72D297353CC}">
              <c16:uniqueId val="{00000002-7540-8048-BEC6-FE7934BB64C4}"/>
            </c:ext>
          </c:extLst>
        </c:ser>
        <c:ser>
          <c:idx val="1"/>
          <c:order val="1"/>
          <c:spPr>
            <a:ln w="19050" cap="rnd">
              <a:solidFill>
                <a:schemeClr val="accent2"/>
              </a:solidFill>
              <a:round/>
            </a:ln>
            <a:effectLst/>
          </c:spPr>
          <c:marker>
            <c:symbol val="star"/>
            <c:size val="5"/>
            <c:spPr>
              <a:solidFill>
                <a:srgbClr val="00B050"/>
              </a:solidFill>
              <a:ln w="9525">
                <a:solidFill>
                  <a:srgbClr val="00B050"/>
                </a:solidFill>
              </a:ln>
              <a:effectLst/>
            </c:spPr>
          </c:marker>
          <c:xVal>
            <c:numRef>
              <c:f>'Calculations (2)'!$K$78</c:f>
              <c:numCache>
                <c:formatCode>0</c:formatCode>
                <c:ptCount val="1"/>
                <c:pt idx="0">
                  <c:v>191.89999999999998</c:v>
                </c:pt>
              </c:numCache>
            </c:numRef>
          </c:xVal>
          <c:yVal>
            <c:numRef>
              <c:f>'Calculations (2)'!$L$78</c:f>
              <c:numCache>
                <c:formatCode>General</c:formatCode>
                <c:ptCount val="1"/>
                <c:pt idx="0">
                  <c:v>1</c:v>
                </c:pt>
              </c:numCache>
            </c:numRef>
          </c:yVal>
          <c:smooth val="0"/>
          <c:extLst>
            <c:ext xmlns:c16="http://schemas.microsoft.com/office/drawing/2014/chart" uri="{C3380CC4-5D6E-409C-BE32-E72D297353CC}">
              <c16:uniqueId val="{00000003-7540-8048-BEC6-FE7934BB64C4}"/>
            </c:ext>
          </c:extLst>
        </c:ser>
        <c:dLbls>
          <c:showLegendKey val="0"/>
          <c:showVal val="0"/>
          <c:showCatName val="0"/>
          <c:showSerName val="0"/>
          <c:showPercent val="0"/>
          <c:showBubbleSize val="0"/>
        </c:dLbls>
        <c:axId val="1678182271"/>
        <c:axId val="1678202415"/>
      </c:scatterChart>
      <c:valAx>
        <c:axId val="1678182271"/>
        <c:scaling>
          <c:orientation val="minMax"/>
          <c:max val="50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crossAx val="1678202415"/>
        <c:crosses val="autoZero"/>
        <c:crossBetween val="midCat"/>
      </c:valAx>
      <c:valAx>
        <c:axId val="1678202415"/>
        <c:scaling>
          <c:orientation val="minMax"/>
          <c:max val="2"/>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678182271"/>
        <c:crosses val="autoZero"/>
        <c:crossBetween val="midCat"/>
        <c:majorUnit val="1"/>
      </c:valAx>
      <c:spPr>
        <a:solidFill>
          <a:schemeClr val="bg1"/>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4">
        <a:lumMod val="40000"/>
        <a:lumOff val="60000"/>
      </a:schemeClr>
    </a:solidFill>
    <a:ln w="9525" cap="flat" cmpd="sng" algn="ctr">
      <a:solidFill>
        <a:schemeClr val="tx1"/>
      </a:solidFill>
      <a:round/>
    </a:ln>
    <a:effectLst/>
  </c:spPr>
  <c:txPr>
    <a:bodyPr/>
    <a:lstStyle/>
    <a:p>
      <a:pPr>
        <a:defRPr/>
      </a:pPr>
      <a:endParaRPr lang="en-CH"/>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Calibri" panose="020F0502020204030204" pitchFamily="34" charset="0"/>
                <a:ea typeface="+mn-ea"/>
                <a:cs typeface="Calibri" panose="020F0502020204030204" pitchFamily="34" charset="0"/>
              </a:defRPr>
            </a:pPr>
            <a:r>
              <a:rPr lang="en-GB" b="1">
                <a:latin typeface="Calibri" panose="020F0502020204030204" pitchFamily="34" charset="0"/>
                <a:cs typeface="Calibri" panose="020F0502020204030204" pitchFamily="34" charset="0"/>
              </a:rPr>
              <a:t>Focal length eyepiece </a:t>
            </a:r>
          </a:p>
        </c:rich>
      </c:tx>
      <c:overlay val="0"/>
      <c:spPr>
        <a:noFill/>
        <a:ln>
          <a:noFill/>
        </a:ln>
        <a:effectLst/>
      </c:spPr>
    </c:title>
    <c:autoTitleDeleted val="0"/>
    <c:plotArea>
      <c:layout/>
      <c:scatterChart>
        <c:scatterStyle val="lineMarker"/>
        <c:varyColors val="0"/>
        <c:ser>
          <c:idx val="1"/>
          <c:order val="0"/>
          <c:spPr>
            <a:ln w="31750">
              <a:solidFill>
                <a:schemeClr val="tx1"/>
              </a:solidFill>
              <a:headEnd type="stealth"/>
              <a:tailEnd type="stealth"/>
            </a:ln>
          </c:spPr>
          <c:marker>
            <c:symbol val="none"/>
          </c:marker>
          <c:xVal>
            <c:numRef>
              <c:f>'Calculations (2)'!$K$80:$K$81</c:f>
              <c:numCache>
                <c:formatCode>0.0</c:formatCode>
                <c:ptCount val="2"/>
                <c:pt idx="0">
                  <c:v>11.343842364532019</c:v>
                </c:pt>
                <c:pt idx="1">
                  <c:v>70</c:v>
                </c:pt>
              </c:numCache>
            </c:numRef>
          </c:xVal>
          <c:yVal>
            <c:numRef>
              <c:f>'Calculations (2)'!$L$80:$L$81</c:f>
              <c:numCache>
                <c:formatCode>General</c:formatCode>
                <c:ptCount val="2"/>
                <c:pt idx="0">
                  <c:v>1</c:v>
                </c:pt>
                <c:pt idx="1">
                  <c:v>1</c:v>
                </c:pt>
              </c:numCache>
            </c:numRef>
          </c:yVal>
          <c:smooth val="0"/>
          <c:extLst>
            <c:ext xmlns:c16="http://schemas.microsoft.com/office/drawing/2014/chart" uri="{C3380CC4-5D6E-409C-BE32-E72D297353CC}">
              <c16:uniqueId val="{00000000-73BE-A749-B0EE-676F47045C2B}"/>
            </c:ext>
          </c:extLst>
        </c:ser>
        <c:ser>
          <c:idx val="0"/>
          <c:order val="1"/>
          <c:marker>
            <c:symbol val="star"/>
            <c:size val="5"/>
            <c:spPr>
              <a:solidFill>
                <a:srgbClr val="00B050"/>
              </a:solidFill>
              <a:ln>
                <a:solidFill>
                  <a:srgbClr val="00B050"/>
                </a:solidFill>
              </a:ln>
            </c:spPr>
          </c:marker>
          <c:xVal>
            <c:numRef>
              <c:f>'Calculations (2)'!$K$82</c:f>
              <c:numCache>
                <c:formatCode>General</c:formatCode>
                <c:ptCount val="1"/>
                <c:pt idx="0">
                  <c:v>12</c:v>
                </c:pt>
              </c:numCache>
            </c:numRef>
          </c:xVal>
          <c:yVal>
            <c:numRef>
              <c:f>'Calculations (2)'!$L$82</c:f>
              <c:numCache>
                <c:formatCode>General</c:formatCode>
                <c:ptCount val="1"/>
                <c:pt idx="0">
                  <c:v>1</c:v>
                </c:pt>
              </c:numCache>
            </c:numRef>
          </c:yVal>
          <c:smooth val="0"/>
          <c:extLst>
            <c:ext xmlns:c16="http://schemas.microsoft.com/office/drawing/2014/chart" uri="{C3380CC4-5D6E-409C-BE32-E72D297353CC}">
              <c16:uniqueId val="{00000001-73BE-A749-B0EE-676F47045C2B}"/>
            </c:ext>
          </c:extLst>
        </c:ser>
        <c:dLbls>
          <c:showLegendKey val="0"/>
          <c:showVal val="0"/>
          <c:showCatName val="0"/>
          <c:showSerName val="0"/>
          <c:showPercent val="0"/>
          <c:showBubbleSize val="0"/>
        </c:dLbls>
        <c:axId val="1678182271"/>
        <c:axId val="1678202415"/>
      </c:scatterChart>
      <c:valAx>
        <c:axId val="1678182271"/>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crossAx val="1678202415"/>
        <c:crosses val="autoZero"/>
        <c:crossBetween val="midCat"/>
        <c:majorUnit val="20"/>
      </c:valAx>
      <c:valAx>
        <c:axId val="1678202415"/>
        <c:scaling>
          <c:orientation val="minMax"/>
          <c:max val="2"/>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678182271"/>
        <c:crosses val="autoZero"/>
        <c:crossBetween val="midCat"/>
        <c:majorUnit val="1"/>
      </c:valAx>
    </c:plotArea>
    <c:plotVisOnly val="1"/>
    <c:dispBlanksAs val="gap"/>
    <c:showDLblsOverMax val="0"/>
    <c:extLst/>
  </c:chart>
  <c:spPr>
    <a:solidFill>
      <a:schemeClr val="accent4">
        <a:lumMod val="40000"/>
        <a:lumOff val="60000"/>
      </a:schemeClr>
    </a:solidFill>
    <a:ln>
      <a:solidFill>
        <a:schemeClr val="tx1"/>
      </a:solidFill>
    </a:ln>
  </c:spPr>
  <c:txPr>
    <a:bodyPr/>
    <a:lstStyle/>
    <a:p>
      <a:pPr>
        <a:defRPr/>
      </a:pPr>
      <a:endParaRPr lang="en-CH"/>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Calibri" panose="020F0502020204030204" pitchFamily="34" charset="0"/>
                <a:ea typeface="+mn-ea"/>
                <a:cs typeface="Calibri" panose="020F0502020204030204" pitchFamily="34" charset="0"/>
              </a:defRPr>
            </a:pPr>
            <a:r>
              <a:rPr lang="en-GB" b="1">
                <a:latin typeface="Calibri" panose="020F0502020204030204" pitchFamily="34" charset="0"/>
                <a:cs typeface="Calibri" panose="020F0502020204030204" pitchFamily="34" charset="0"/>
              </a:rPr>
              <a:t>Surface Brightness </a:t>
            </a:r>
          </a:p>
        </c:rich>
      </c:tx>
      <c:overlay val="0"/>
      <c:spPr>
        <a:noFill/>
        <a:ln>
          <a:noFill/>
        </a:ln>
        <a:effectLst/>
      </c:spPr>
    </c:title>
    <c:autoTitleDeleted val="0"/>
    <c:plotArea>
      <c:layout/>
      <c:scatterChart>
        <c:scatterStyle val="lineMarker"/>
        <c:varyColors val="0"/>
        <c:ser>
          <c:idx val="1"/>
          <c:order val="0"/>
          <c:spPr>
            <a:ln w="31750">
              <a:solidFill>
                <a:schemeClr val="tx1"/>
              </a:solidFill>
              <a:headEnd type="stealth"/>
              <a:tailEnd type="stealth"/>
            </a:ln>
          </c:spPr>
          <c:marker>
            <c:symbol val="none"/>
          </c:marker>
          <c:xVal>
            <c:numRef>
              <c:f>'Calculations (2)'!$K$88:$K$89</c:f>
              <c:numCache>
                <c:formatCode>0.0</c:formatCode>
                <c:ptCount val="2"/>
                <c:pt idx="0">
                  <c:v>2.5229440170836468</c:v>
                </c:pt>
                <c:pt idx="1">
                  <c:v>98.019406901284199</c:v>
                </c:pt>
              </c:numCache>
            </c:numRef>
          </c:xVal>
          <c:yVal>
            <c:numRef>
              <c:f>'Calculations (2)'!$L$88:$L$89</c:f>
              <c:numCache>
                <c:formatCode>General</c:formatCode>
                <c:ptCount val="2"/>
                <c:pt idx="0">
                  <c:v>1</c:v>
                </c:pt>
                <c:pt idx="1">
                  <c:v>1</c:v>
                </c:pt>
              </c:numCache>
            </c:numRef>
          </c:yVal>
          <c:smooth val="0"/>
          <c:extLst>
            <c:ext xmlns:c16="http://schemas.microsoft.com/office/drawing/2014/chart" uri="{C3380CC4-5D6E-409C-BE32-E72D297353CC}">
              <c16:uniqueId val="{00000000-2A0A-7841-8BA3-E93CC7CF2649}"/>
            </c:ext>
          </c:extLst>
        </c:ser>
        <c:ser>
          <c:idx val="0"/>
          <c:order val="1"/>
          <c:marker>
            <c:symbol val="star"/>
            <c:size val="5"/>
            <c:spPr>
              <a:solidFill>
                <a:srgbClr val="00B050"/>
              </a:solidFill>
              <a:ln>
                <a:solidFill>
                  <a:srgbClr val="00B050"/>
                </a:solidFill>
              </a:ln>
            </c:spPr>
          </c:marker>
          <c:xVal>
            <c:numRef>
              <c:f>'Calculations (2)'!$K$90</c:f>
              <c:numCache>
                <c:formatCode>0.0</c:formatCode>
                <c:ptCount val="1"/>
                <c:pt idx="0">
                  <c:v>2.8232526222919327</c:v>
                </c:pt>
              </c:numCache>
            </c:numRef>
          </c:xVal>
          <c:yVal>
            <c:numRef>
              <c:f>'Calculations (2)'!$L$90</c:f>
              <c:numCache>
                <c:formatCode>General</c:formatCode>
                <c:ptCount val="1"/>
                <c:pt idx="0">
                  <c:v>1</c:v>
                </c:pt>
              </c:numCache>
            </c:numRef>
          </c:yVal>
          <c:smooth val="0"/>
          <c:extLst>
            <c:ext xmlns:c16="http://schemas.microsoft.com/office/drawing/2014/chart" uri="{C3380CC4-5D6E-409C-BE32-E72D297353CC}">
              <c16:uniqueId val="{00000001-2A0A-7841-8BA3-E93CC7CF2649}"/>
            </c:ext>
          </c:extLst>
        </c:ser>
        <c:dLbls>
          <c:showLegendKey val="0"/>
          <c:showVal val="0"/>
          <c:showCatName val="0"/>
          <c:showSerName val="0"/>
          <c:showPercent val="0"/>
          <c:showBubbleSize val="0"/>
        </c:dLbls>
        <c:axId val="1678182271"/>
        <c:axId val="1678202415"/>
      </c:scatterChart>
      <c:valAx>
        <c:axId val="1678182271"/>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crossAx val="1678202415"/>
        <c:crosses val="autoZero"/>
        <c:crossBetween val="midCat"/>
      </c:valAx>
      <c:valAx>
        <c:axId val="1678202415"/>
        <c:scaling>
          <c:orientation val="minMax"/>
          <c:max val="2"/>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678182271"/>
        <c:crosses val="autoZero"/>
        <c:crossBetween val="midCat"/>
        <c:majorUnit val="1"/>
      </c:valAx>
    </c:plotArea>
    <c:plotVisOnly val="1"/>
    <c:dispBlanksAs val="gap"/>
    <c:showDLblsOverMax val="0"/>
    <c:extLst/>
  </c:chart>
  <c:spPr>
    <a:solidFill>
      <a:schemeClr val="accent4">
        <a:lumMod val="40000"/>
        <a:lumOff val="60000"/>
      </a:schemeClr>
    </a:solidFill>
    <a:ln>
      <a:solidFill>
        <a:schemeClr val="tx1"/>
      </a:solidFill>
    </a:ln>
  </c:spPr>
  <c:txPr>
    <a:bodyPr/>
    <a:lstStyle/>
    <a:p>
      <a:pPr>
        <a:defRPr/>
      </a:pPr>
      <a:endParaRPr lang="en-CH"/>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Calibri" panose="020F0502020204030204" pitchFamily="34" charset="0"/>
                <a:ea typeface="+mn-ea"/>
                <a:cs typeface="Calibri" panose="020F0502020204030204" pitchFamily="34" charset="0"/>
              </a:defRPr>
            </a:pPr>
            <a:r>
              <a:rPr lang="en-GB" b="1">
                <a:latin typeface="Calibri" panose="020F0502020204030204" pitchFamily="34" charset="0"/>
                <a:cs typeface="Calibri" panose="020F0502020204030204" pitchFamily="34" charset="0"/>
              </a:rPr>
              <a:t>Diameter exit pupil </a:t>
            </a:r>
          </a:p>
        </c:rich>
      </c:tx>
      <c:overlay val="0"/>
      <c:spPr>
        <a:noFill/>
        <a:ln>
          <a:noFill/>
        </a:ln>
        <a:effectLst/>
      </c:spPr>
    </c:title>
    <c:autoTitleDeleted val="0"/>
    <c:plotArea>
      <c:layout/>
      <c:scatterChart>
        <c:scatterStyle val="lineMarker"/>
        <c:varyColors val="0"/>
        <c:ser>
          <c:idx val="1"/>
          <c:order val="0"/>
          <c:spPr>
            <a:ln w="31750">
              <a:solidFill>
                <a:schemeClr val="tx1"/>
              </a:solidFill>
              <a:headEnd type="stealth"/>
              <a:tailEnd type="stealth"/>
            </a:ln>
          </c:spPr>
          <c:marker>
            <c:symbol val="none"/>
          </c:marker>
          <c:xVal>
            <c:numRef>
              <c:f>'Calculations (2)'!$K$84:$K$85</c:f>
              <c:numCache>
                <c:formatCode>0.0</c:formatCode>
                <c:ptCount val="2"/>
                <c:pt idx="0">
                  <c:v>1.1231527093596059</c:v>
                </c:pt>
                <c:pt idx="1">
                  <c:v>6.9306930693069306</c:v>
                </c:pt>
              </c:numCache>
            </c:numRef>
          </c:xVal>
          <c:yVal>
            <c:numRef>
              <c:f>'Calculations (2)'!$L$84:$L$85</c:f>
              <c:numCache>
                <c:formatCode>General</c:formatCode>
                <c:ptCount val="2"/>
                <c:pt idx="0">
                  <c:v>1</c:v>
                </c:pt>
                <c:pt idx="1">
                  <c:v>1</c:v>
                </c:pt>
              </c:numCache>
            </c:numRef>
          </c:yVal>
          <c:smooth val="0"/>
          <c:extLst>
            <c:ext xmlns:c16="http://schemas.microsoft.com/office/drawing/2014/chart" uri="{C3380CC4-5D6E-409C-BE32-E72D297353CC}">
              <c16:uniqueId val="{00000000-5507-6847-B5EB-8D283881BDBC}"/>
            </c:ext>
          </c:extLst>
        </c:ser>
        <c:ser>
          <c:idx val="0"/>
          <c:order val="1"/>
          <c:marker>
            <c:symbol val="star"/>
            <c:size val="5"/>
            <c:spPr>
              <a:solidFill>
                <a:srgbClr val="00B050"/>
              </a:solidFill>
              <a:ln>
                <a:solidFill>
                  <a:srgbClr val="00B050"/>
                </a:solidFill>
              </a:ln>
            </c:spPr>
          </c:marker>
          <c:xVal>
            <c:numRef>
              <c:f>'Calculations (2)'!$K$86</c:f>
              <c:numCache>
                <c:formatCode>0.00</c:formatCode>
                <c:ptCount val="1"/>
                <c:pt idx="0">
                  <c:v>1.1881188118811883</c:v>
                </c:pt>
              </c:numCache>
            </c:numRef>
          </c:xVal>
          <c:yVal>
            <c:numRef>
              <c:f>'Calculations (2)'!$L$86</c:f>
              <c:numCache>
                <c:formatCode>General</c:formatCode>
                <c:ptCount val="1"/>
                <c:pt idx="0">
                  <c:v>1</c:v>
                </c:pt>
              </c:numCache>
            </c:numRef>
          </c:yVal>
          <c:smooth val="0"/>
          <c:extLst>
            <c:ext xmlns:c16="http://schemas.microsoft.com/office/drawing/2014/chart" uri="{C3380CC4-5D6E-409C-BE32-E72D297353CC}">
              <c16:uniqueId val="{00000001-5507-6847-B5EB-8D283881BDBC}"/>
            </c:ext>
          </c:extLst>
        </c:ser>
        <c:dLbls>
          <c:showLegendKey val="0"/>
          <c:showVal val="0"/>
          <c:showCatName val="0"/>
          <c:showSerName val="0"/>
          <c:showPercent val="0"/>
          <c:showBubbleSize val="0"/>
        </c:dLbls>
        <c:axId val="1678182271"/>
        <c:axId val="1678202415"/>
      </c:scatterChart>
      <c:valAx>
        <c:axId val="1678182271"/>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crossAx val="1678202415"/>
        <c:crosses val="autoZero"/>
        <c:crossBetween val="midCat"/>
        <c:majorUnit val="1"/>
      </c:valAx>
      <c:valAx>
        <c:axId val="1678202415"/>
        <c:scaling>
          <c:orientation val="minMax"/>
          <c:max val="2"/>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678182271"/>
        <c:crosses val="autoZero"/>
        <c:crossBetween val="midCat"/>
        <c:majorUnit val="1"/>
      </c:valAx>
    </c:plotArea>
    <c:plotVisOnly val="1"/>
    <c:dispBlanksAs val="gap"/>
    <c:showDLblsOverMax val="0"/>
    <c:extLst/>
  </c:chart>
  <c:spPr>
    <a:solidFill>
      <a:schemeClr val="accent4">
        <a:lumMod val="40000"/>
        <a:lumOff val="60000"/>
      </a:schemeClr>
    </a:solidFill>
    <a:ln>
      <a:solidFill>
        <a:schemeClr val="tx1"/>
      </a:solidFill>
    </a:ln>
  </c:spPr>
  <c:txPr>
    <a:bodyPr/>
    <a:lstStyle/>
    <a:p>
      <a:pPr>
        <a:defRPr/>
      </a:pPr>
      <a:endParaRPr lang="en-CH"/>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Scroll" dx="15" fmlaLink="$D$10" horiz="1" max="500" page="10" val="228"/>
</file>

<file path=xl/ctrlProps/ctrlProp2.xml><?xml version="1.0" encoding="utf-8"?>
<formControlPr xmlns="http://schemas.microsoft.com/office/spreadsheetml/2009/9/main" objectType="Scroll" dx="15" fmlaLink="$G$11" horiz="1" max="200" min="1" page="10" val="101"/>
</file>

<file path=xl/ctrlProps/ctrlProp3.xml><?xml version="1.0" encoding="utf-8"?>
<formControlPr xmlns="http://schemas.microsoft.com/office/spreadsheetml/2009/9/main" objectType="Scroll" dx="15" fmlaLink="$D$13" horiz="1" max="100" min="1" page="10" val="12"/>
</file>

<file path=xl/ctrlProps/ctrlProp4.xml><?xml version="1.0" encoding="utf-8"?>
<formControlPr xmlns="http://schemas.microsoft.com/office/spreadsheetml/2009/9/main" objectType="Scroll" dx="15" fmlaLink="$D$14" horiz="1" max="100" min="1" page="10" val="52"/>
</file>

<file path=xl/ctrlProps/ctrlProp5.xml><?xml version="1.0" encoding="utf-8"?>
<formControlPr xmlns="http://schemas.microsoft.com/office/spreadsheetml/2009/9/main" objectType="Scroll" dx="15" fmlaLink="$D$15" horiz="1" max="500" min="50" page="10" val="203"/>
</file>

<file path=xl/ctrlProps/ctrlProp6.xml><?xml version="1.0" encoding="utf-8"?>
<formControlPr xmlns="http://schemas.microsoft.com/office/spreadsheetml/2009/9/main" objectType="Scroll" dx="15" fmlaLink="$D$16" horiz="1" max="100" min="10" page="10" val="70"/>
</file>

<file path=xl/ctrlProps/ctrlProp7.xml><?xml version="1.0" encoding="utf-8"?>
<formControlPr xmlns="http://schemas.microsoft.com/office/spreadsheetml/2009/9/main" objectType="Scroll" dx="15" fmlaLink="$G$12" horiz="1" max="50" min="1" page="10" val="10"/>
</file>

<file path=xl/drawings/_rels/drawing1.xml.rels><?xml version="1.0" encoding="UTF-8" standalone="yes"?>
<Relationships xmlns="http://schemas.openxmlformats.org/package/2006/relationships"><Relationship Id="rId8" Type="http://schemas.openxmlformats.org/officeDocument/2006/relationships/image" Target="../media/image7.jpg"/><Relationship Id="rId3" Type="http://schemas.openxmlformats.org/officeDocument/2006/relationships/image" Target="../media/image3.gif"/><Relationship Id="rId7" Type="http://schemas.openxmlformats.org/officeDocument/2006/relationships/image" Target="../media/image6.jpeg"/><Relationship Id="rId12" Type="http://schemas.openxmlformats.org/officeDocument/2006/relationships/image" Target="../media/image11.gif"/><Relationship Id="rId2" Type="http://schemas.openxmlformats.org/officeDocument/2006/relationships/image" Target="../media/image2.gif"/><Relationship Id="rId1" Type="http://schemas.openxmlformats.org/officeDocument/2006/relationships/image" Target="../media/image1.png"/><Relationship Id="rId6" Type="http://schemas.openxmlformats.org/officeDocument/2006/relationships/image" Target="../media/image5.jpg"/><Relationship Id="rId11" Type="http://schemas.openxmlformats.org/officeDocument/2006/relationships/image" Target="../media/image10.jpg"/><Relationship Id="rId5" Type="http://schemas.openxmlformats.org/officeDocument/2006/relationships/chart" Target="../charts/chart1.xml"/><Relationship Id="rId10" Type="http://schemas.openxmlformats.org/officeDocument/2006/relationships/image" Target="../media/image9.jpg"/><Relationship Id="rId4" Type="http://schemas.openxmlformats.org/officeDocument/2006/relationships/image" Target="../media/image4.jpg"/><Relationship Id="rId9" Type="http://schemas.openxmlformats.org/officeDocument/2006/relationships/image" Target="../media/image8.gif"/></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image" Target="../media/image12.gif"/><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14.jpg"/><Relationship Id="rId1" Type="http://schemas.openxmlformats.org/officeDocument/2006/relationships/image" Target="../media/image13.png"/></Relationships>
</file>

<file path=xl/drawings/_rels/drawing4.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image" Target="../media/image12.gif"/><Relationship Id="rId5" Type="http://schemas.openxmlformats.org/officeDocument/2006/relationships/chart" Target="../charts/chart9.xml"/><Relationship Id="rId4" Type="http://schemas.openxmlformats.org/officeDocument/2006/relationships/chart" Target="../charts/chart8.xml"/></Relationships>
</file>

<file path=xl/drawings/_rels/drawing5.xml.rels><?xml version="1.0" encoding="UTF-8" standalone="yes"?>
<Relationships xmlns="http://schemas.openxmlformats.org/package/2006/relationships"><Relationship Id="rId3" Type="http://schemas.openxmlformats.org/officeDocument/2006/relationships/image" Target="../media/image17.gif"/><Relationship Id="rId2" Type="http://schemas.openxmlformats.org/officeDocument/2006/relationships/image" Target="../media/image16.gif"/><Relationship Id="rId1" Type="http://schemas.openxmlformats.org/officeDocument/2006/relationships/image" Target="../media/image15.gif"/></Relationships>
</file>

<file path=xl/drawings/drawing1.xml><?xml version="1.0" encoding="utf-8"?>
<xdr:wsDr xmlns:xdr="http://schemas.openxmlformats.org/drawingml/2006/spreadsheetDrawing" xmlns:a="http://schemas.openxmlformats.org/drawingml/2006/main">
  <xdr:twoCellAnchor editAs="oneCell">
    <xdr:from>
      <xdr:col>7</xdr:col>
      <xdr:colOff>114300</xdr:colOff>
      <xdr:row>17</xdr:row>
      <xdr:rowOff>469900</xdr:rowOff>
    </xdr:from>
    <xdr:to>
      <xdr:col>11</xdr:col>
      <xdr:colOff>622300</xdr:colOff>
      <xdr:row>18</xdr:row>
      <xdr:rowOff>368300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3449300" y="5969000"/>
          <a:ext cx="3810000" cy="787400"/>
        </a:xfrm>
        <a:prstGeom prst="rect">
          <a:avLst/>
        </a:prstGeom>
      </xdr:spPr>
    </xdr:pic>
    <xdr:clientData/>
  </xdr:twoCellAnchor>
  <xdr:twoCellAnchor editAs="oneCell">
    <xdr:from>
      <xdr:col>7</xdr:col>
      <xdr:colOff>63500</xdr:colOff>
      <xdr:row>13</xdr:row>
      <xdr:rowOff>241300</xdr:rowOff>
    </xdr:from>
    <xdr:to>
      <xdr:col>15</xdr:col>
      <xdr:colOff>345432</xdr:colOff>
      <xdr:row>17</xdr:row>
      <xdr:rowOff>50800</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98500" y="2184400"/>
          <a:ext cx="6885932" cy="3365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774700</xdr:colOff>
      <xdr:row>25</xdr:row>
      <xdr:rowOff>9579</xdr:rowOff>
    </xdr:from>
    <xdr:to>
      <xdr:col>10</xdr:col>
      <xdr:colOff>50800</xdr:colOff>
      <xdr:row>25</xdr:row>
      <xdr:rowOff>878766</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284200" y="10194979"/>
          <a:ext cx="2578100" cy="8691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774700</xdr:colOff>
      <xdr:row>19</xdr:row>
      <xdr:rowOff>38101</xdr:rowOff>
    </xdr:from>
    <xdr:to>
      <xdr:col>13</xdr:col>
      <xdr:colOff>38100</xdr:colOff>
      <xdr:row>20</xdr:row>
      <xdr:rowOff>834819</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a:stretch>
          <a:fillRect/>
        </a:stretch>
      </xdr:blipFill>
      <xdr:spPr>
        <a:xfrm>
          <a:off x="13284200" y="7315201"/>
          <a:ext cx="5041900" cy="1685718"/>
        </a:xfrm>
        <a:prstGeom prst="rect">
          <a:avLst/>
        </a:prstGeom>
      </xdr:spPr>
    </xdr:pic>
    <xdr:clientData/>
  </xdr:twoCellAnchor>
  <xdr:twoCellAnchor>
    <xdr:from>
      <xdr:col>6</xdr:col>
      <xdr:colOff>482600</xdr:colOff>
      <xdr:row>27</xdr:row>
      <xdr:rowOff>101600</xdr:rowOff>
    </xdr:from>
    <xdr:to>
      <xdr:col>13</xdr:col>
      <xdr:colOff>177800</xdr:colOff>
      <xdr:row>28</xdr:row>
      <xdr:rowOff>0</xdr:rowOff>
    </xdr:to>
    <xdr:graphicFrame macro="">
      <xdr:nvGraphicFramePr>
        <xdr:cNvPr id="7" name="Chart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7</xdr:col>
      <xdr:colOff>0</xdr:colOff>
      <xdr:row>21</xdr:row>
      <xdr:rowOff>88900</xdr:rowOff>
    </xdr:from>
    <xdr:to>
      <xdr:col>15</xdr:col>
      <xdr:colOff>520700</xdr:colOff>
      <xdr:row>22</xdr:row>
      <xdr:rowOff>800870</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6"/>
        <a:stretch>
          <a:fillRect/>
        </a:stretch>
      </xdr:blipFill>
      <xdr:spPr>
        <a:xfrm>
          <a:off x="13335000" y="9144000"/>
          <a:ext cx="7124700" cy="1600970"/>
        </a:xfrm>
        <a:prstGeom prst="rect">
          <a:avLst/>
        </a:prstGeom>
      </xdr:spPr>
    </xdr:pic>
    <xdr:clientData/>
  </xdr:twoCellAnchor>
  <xdr:twoCellAnchor editAs="oneCell">
    <xdr:from>
      <xdr:col>6</xdr:col>
      <xdr:colOff>736600</xdr:colOff>
      <xdr:row>23</xdr:row>
      <xdr:rowOff>12700</xdr:rowOff>
    </xdr:from>
    <xdr:to>
      <xdr:col>10</xdr:col>
      <xdr:colOff>101600</xdr:colOff>
      <xdr:row>23</xdr:row>
      <xdr:rowOff>879137</xdr:rowOff>
    </xdr:to>
    <xdr:pic>
      <xdr:nvPicPr>
        <xdr:cNvPr id="12" name="Picture 11" descr="Diffraction">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246100" y="8420100"/>
          <a:ext cx="2667000" cy="8664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736600</xdr:colOff>
      <xdr:row>26</xdr:row>
      <xdr:rowOff>25400</xdr:rowOff>
    </xdr:from>
    <xdr:to>
      <xdr:col>11</xdr:col>
      <xdr:colOff>673100</xdr:colOff>
      <xdr:row>26</xdr:row>
      <xdr:rowOff>864370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8"/>
        <a:stretch>
          <a:fillRect/>
        </a:stretch>
      </xdr:blipFill>
      <xdr:spPr>
        <a:xfrm>
          <a:off x="13246100" y="13195300"/>
          <a:ext cx="4064000" cy="838970"/>
        </a:xfrm>
        <a:prstGeom prst="rect">
          <a:avLst/>
        </a:prstGeom>
      </xdr:spPr>
    </xdr:pic>
    <xdr:clientData/>
  </xdr:twoCellAnchor>
  <xdr:twoCellAnchor editAs="oneCell">
    <xdr:from>
      <xdr:col>6</xdr:col>
      <xdr:colOff>762000</xdr:colOff>
      <xdr:row>24</xdr:row>
      <xdr:rowOff>38100</xdr:rowOff>
    </xdr:from>
    <xdr:to>
      <xdr:col>10</xdr:col>
      <xdr:colOff>0</xdr:colOff>
      <xdr:row>24</xdr:row>
      <xdr:rowOff>881296</xdr:rowOff>
    </xdr:to>
    <xdr:pic>
      <xdr:nvPicPr>
        <xdr:cNvPr id="11" name="Picture 10">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3271500" y="9334500"/>
          <a:ext cx="2540000" cy="843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241299</xdr:colOff>
      <xdr:row>28</xdr:row>
      <xdr:rowOff>368300</xdr:rowOff>
    </xdr:from>
    <xdr:to>
      <xdr:col>10</xdr:col>
      <xdr:colOff>556125</xdr:colOff>
      <xdr:row>29</xdr:row>
      <xdr:rowOff>520508</xdr:rowOff>
    </xdr:to>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10"/>
        <a:stretch>
          <a:fillRect/>
        </a:stretch>
      </xdr:blipFill>
      <xdr:spPr>
        <a:xfrm>
          <a:off x="13207999" y="15849600"/>
          <a:ext cx="3616826" cy="1041208"/>
        </a:xfrm>
        <a:prstGeom prst="rect">
          <a:avLst/>
        </a:prstGeom>
      </xdr:spPr>
    </xdr:pic>
    <xdr:clientData/>
  </xdr:twoCellAnchor>
  <xdr:twoCellAnchor editAs="oneCell">
    <xdr:from>
      <xdr:col>10</xdr:col>
      <xdr:colOff>647700</xdr:colOff>
      <xdr:row>28</xdr:row>
      <xdr:rowOff>431800</xdr:rowOff>
    </xdr:from>
    <xdr:to>
      <xdr:col>15</xdr:col>
      <xdr:colOff>546100</xdr:colOff>
      <xdr:row>29</xdr:row>
      <xdr:rowOff>594491</xdr:rowOff>
    </xdr:to>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11"/>
        <a:stretch>
          <a:fillRect/>
        </a:stretch>
      </xdr:blipFill>
      <xdr:spPr>
        <a:xfrm>
          <a:off x="16916400" y="15913100"/>
          <a:ext cx="4025900" cy="1051691"/>
        </a:xfrm>
        <a:prstGeom prst="rect">
          <a:avLst/>
        </a:prstGeom>
      </xdr:spPr>
    </xdr:pic>
    <xdr:clientData/>
  </xdr:twoCellAnchor>
  <xdr:twoCellAnchor editAs="oneCell">
    <xdr:from>
      <xdr:col>6</xdr:col>
      <xdr:colOff>584200</xdr:colOff>
      <xdr:row>30</xdr:row>
      <xdr:rowOff>101600</xdr:rowOff>
    </xdr:from>
    <xdr:to>
      <xdr:col>11</xdr:col>
      <xdr:colOff>723900</xdr:colOff>
      <xdr:row>31</xdr:row>
      <xdr:rowOff>812800</xdr:rowOff>
    </xdr:to>
    <xdr:pic>
      <xdr:nvPicPr>
        <xdr:cNvPr id="8" name="Picture 7" descr="astronomical optics, part 2: telescope &amp; eyepiece combined">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3550900" y="18707100"/>
          <a:ext cx="4267200" cy="160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114300</xdr:colOff>
      <xdr:row>73</xdr:row>
      <xdr:rowOff>25400</xdr:rowOff>
    </xdr:from>
    <xdr:ext cx="5440718" cy="3352800"/>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2400" y="15887700"/>
          <a:ext cx="5440718" cy="3352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39</xdr:row>
      <xdr:rowOff>127000</xdr:rowOff>
    </xdr:from>
    <xdr:to>
      <xdr:col>3</xdr:col>
      <xdr:colOff>635000</xdr:colOff>
      <xdr:row>46</xdr:row>
      <xdr:rowOff>76200</xdr:rowOff>
    </xdr:to>
    <xdr:graphicFrame macro="">
      <xdr:nvGraphicFramePr>
        <xdr:cNvPr id="4" name="Chart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39</xdr:row>
      <xdr:rowOff>139700</xdr:rowOff>
    </xdr:from>
    <xdr:to>
      <xdr:col>7</xdr:col>
      <xdr:colOff>584200</xdr:colOff>
      <xdr:row>46</xdr:row>
      <xdr:rowOff>88900</xdr:rowOff>
    </xdr:to>
    <xdr:graphicFrame macro="">
      <xdr:nvGraphicFramePr>
        <xdr:cNvPr id="5" name="Chart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47</xdr:row>
      <xdr:rowOff>139700</xdr:rowOff>
    </xdr:from>
    <xdr:to>
      <xdr:col>7</xdr:col>
      <xdr:colOff>584200</xdr:colOff>
      <xdr:row>54</xdr:row>
      <xdr:rowOff>88900</xdr:rowOff>
    </xdr:to>
    <xdr:graphicFrame macro="">
      <xdr:nvGraphicFramePr>
        <xdr:cNvPr id="6" name="Chart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38100</xdr:colOff>
      <xdr:row>47</xdr:row>
      <xdr:rowOff>127000</xdr:rowOff>
    </xdr:from>
    <xdr:to>
      <xdr:col>3</xdr:col>
      <xdr:colOff>673100</xdr:colOff>
      <xdr:row>54</xdr:row>
      <xdr:rowOff>76200</xdr:rowOff>
    </xdr:to>
    <xdr:graphicFrame macro="">
      <xdr:nvGraphicFramePr>
        <xdr:cNvPr id="7" name="Chart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63500</xdr:colOff>
      <xdr:row>42</xdr:row>
      <xdr:rowOff>76200</xdr:rowOff>
    </xdr:from>
    <xdr:to>
      <xdr:col>21</xdr:col>
      <xdr:colOff>1346200</xdr:colOff>
      <xdr:row>67</xdr:row>
      <xdr:rowOff>25400</xdr:rowOff>
    </xdr:to>
    <xdr:pic>
      <xdr:nvPicPr>
        <xdr:cNvPr id="2" name="Picture 1" descr="NEEWER 1.25&quot; Telescope Moon Filter CPL Filter &amp; 5 Color Filters - NEEWER">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83500" y="8470900"/>
          <a:ext cx="5029200" cy="502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1549400</xdr:colOff>
      <xdr:row>68</xdr:row>
      <xdr:rowOff>0</xdr:rowOff>
    </xdr:from>
    <xdr:to>
      <xdr:col>23</xdr:col>
      <xdr:colOff>177800</xdr:colOff>
      <xdr:row>90</xdr:row>
      <xdr:rowOff>33080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8884900" y="13677900"/>
          <a:ext cx="7772400" cy="45034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xdr:col>
      <xdr:colOff>0</xdr:colOff>
      <xdr:row>73</xdr:row>
      <xdr:rowOff>25400</xdr:rowOff>
    </xdr:from>
    <xdr:ext cx="5440718" cy="3352800"/>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8100" y="14668500"/>
          <a:ext cx="5440718" cy="3352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39</xdr:row>
      <xdr:rowOff>127000</xdr:rowOff>
    </xdr:from>
    <xdr:to>
      <xdr:col>3</xdr:col>
      <xdr:colOff>635000</xdr:colOff>
      <xdr:row>46</xdr:row>
      <xdr:rowOff>76200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39</xdr:row>
      <xdr:rowOff>139700</xdr:rowOff>
    </xdr:from>
    <xdr:to>
      <xdr:col>7</xdr:col>
      <xdr:colOff>584200</xdr:colOff>
      <xdr:row>46</xdr:row>
      <xdr:rowOff>88900</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47</xdr:row>
      <xdr:rowOff>139700</xdr:rowOff>
    </xdr:from>
    <xdr:to>
      <xdr:col>7</xdr:col>
      <xdr:colOff>584200</xdr:colOff>
      <xdr:row>54</xdr:row>
      <xdr:rowOff>88900</xdr:rowOff>
    </xdr:to>
    <xdr:graphicFrame macro="">
      <xdr:nvGraphicFramePr>
        <xdr:cNvPr id="5" name="Chart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38100</xdr:colOff>
      <xdr:row>47</xdr:row>
      <xdr:rowOff>127000</xdr:rowOff>
    </xdr:from>
    <xdr:to>
      <xdr:col>3</xdr:col>
      <xdr:colOff>673100</xdr:colOff>
      <xdr:row>54</xdr:row>
      <xdr:rowOff>76200</xdr:rowOff>
    </xdr:to>
    <xdr:graphicFrame macro="">
      <xdr:nvGraphicFramePr>
        <xdr:cNvPr id="6" name="Chart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698500</xdr:colOff>
          <xdr:row>9</xdr:row>
          <xdr:rowOff>76200</xdr:rowOff>
        </xdr:from>
        <xdr:to>
          <xdr:col>8</xdr:col>
          <xdr:colOff>215900</xdr:colOff>
          <xdr:row>9</xdr:row>
          <xdr:rowOff>304800</xdr:rowOff>
        </xdr:to>
        <xdr:sp macro="" textlink="">
          <xdr:nvSpPr>
            <xdr:cNvPr id="8195" name="Scroll Bar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698500</xdr:colOff>
          <xdr:row>10</xdr:row>
          <xdr:rowOff>88900</xdr:rowOff>
        </xdr:from>
        <xdr:to>
          <xdr:col>8</xdr:col>
          <xdr:colOff>215900</xdr:colOff>
          <xdr:row>10</xdr:row>
          <xdr:rowOff>317500</xdr:rowOff>
        </xdr:to>
        <xdr:sp macro="" textlink="">
          <xdr:nvSpPr>
            <xdr:cNvPr id="8196" name="Scroll Bar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711200</xdr:colOff>
          <xdr:row>12</xdr:row>
          <xdr:rowOff>76200</xdr:rowOff>
        </xdr:from>
        <xdr:to>
          <xdr:col>8</xdr:col>
          <xdr:colOff>228600</xdr:colOff>
          <xdr:row>12</xdr:row>
          <xdr:rowOff>304800</xdr:rowOff>
        </xdr:to>
        <xdr:sp macro="" textlink="">
          <xdr:nvSpPr>
            <xdr:cNvPr id="8197" name="Scroll Bar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711200</xdr:colOff>
          <xdr:row>13</xdr:row>
          <xdr:rowOff>63500</xdr:rowOff>
        </xdr:from>
        <xdr:to>
          <xdr:col>8</xdr:col>
          <xdr:colOff>228600</xdr:colOff>
          <xdr:row>13</xdr:row>
          <xdr:rowOff>292100</xdr:rowOff>
        </xdr:to>
        <xdr:sp macro="" textlink="">
          <xdr:nvSpPr>
            <xdr:cNvPr id="8198" name="Scroll Bar 6" hidden="1">
              <a:extLst>
                <a:ext uri="{63B3BB69-23CF-44E3-9099-C40C66FF867C}">
                  <a14:compatExt spid="_x0000_s8198"/>
                </a:ext>
                <a:ext uri="{FF2B5EF4-FFF2-40B4-BE49-F238E27FC236}">
                  <a16:creationId xmlns:a16="http://schemas.microsoft.com/office/drawing/2014/main" id="{00000000-0008-0000-0300-000006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14</xdr:row>
          <xdr:rowOff>88900</xdr:rowOff>
        </xdr:from>
        <xdr:to>
          <xdr:col>8</xdr:col>
          <xdr:colOff>241300</xdr:colOff>
          <xdr:row>14</xdr:row>
          <xdr:rowOff>317500</xdr:rowOff>
        </xdr:to>
        <xdr:sp macro="" textlink="">
          <xdr:nvSpPr>
            <xdr:cNvPr id="8199" name="Scroll Bar 7" hidden="1">
              <a:extLst>
                <a:ext uri="{63B3BB69-23CF-44E3-9099-C40C66FF867C}">
                  <a14:compatExt spid="_x0000_s8199"/>
                </a:ext>
                <a:ext uri="{FF2B5EF4-FFF2-40B4-BE49-F238E27FC236}">
                  <a16:creationId xmlns:a16="http://schemas.microsoft.com/office/drawing/2014/main" id="{00000000-0008-0000-0300-000007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15</xdr:row>
          <xdr:rowOff>76200</xdr:rowOff>
        </xdr:from>
        <xdr:to>
          <xdr:col>8</xdr:col>
          <xdr:colOff>241300</xdr:colOff>
          <xdr:row>15</xdr:row>
          <xdr:rowOff>317500</xdr:rowOff>
        </xdr:to>
        <xdr:sp macro="" textlink="">
          <xdr:nvSpPr>
            <xdr:cNvPr id="8200" name="Scroll Bar 8" hidden="1">
              <a:extLst>
                <a:ext uri="{63B3BB69-23CF-44E3-9099-C40C66FF867C}">
                  <a14:compatExt spid="_x0000_s8200"/>
                </a:ext>
                <a:ext uri="{FF2B5EF4-FFF2-40B4-BE49-F238E27FC236}">
                  <a16:creationId xmlns:a16="http://schemas.microsoft.com/office/drawing/2014/main" id="{00000000-0008-0000-0300-000008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698500</xdr:colOff>
          <xdr:row>11</xdr:row>
          <xdr:rowOff>76200</xdr:rowOff>
        </xdr:from>
        <xdr:to>
          <xdr:col>8</xdr:col>
          <xdr:colOff>215900</xdr:colOff>
          <xdr:row>11</xdr:row>
          <xdr:rowOff>304800</xdr:rowOff>
        </xdr:to>
        <xdr:sp macro="" textlink="">
          <xdr:nvSpPr>
            <xdr:cNvPr id="8201" name="Scroll Bar 9" hidden="1">
              <a:extLst>
                <a:ext uri="{63B3BB69-23CF-44E3-9099-C40C66FF867C}">
                  <a14:compatExt spid="_x0000_s8201"/>
                </a:ext>
                <a:ext uri="{FF2B5EF4-FFF2-40B4-BE49-F238E27FC236}">
                  <a16:creationId xmlns:a16="http://schemas.microsoft.com/office/drawing/2014/main" id="{00000000-0008-0000-0300-000009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0</xdr:colOff>
      <xdr:row>125</xdr:row>
      <xdr:rowOff>0</xdr:rowOff>
    </xdr:from>
    <xdr:to>
      <xdr:col>1</xdr:col>
      <xdr:colOff>165100</xdr:colOff>
      <xdr:row>126</xdr:row>
      <xdr:rowOff>12700</xdr:rowOff>
    </xdr:to>
    <xdr:pic>
      <xdr:nvPicPr>
        <xdr:cNvPr id="4" name="Picture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0" y="26111200"/>
          <a:ext cx="165100" cy="215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125</xdr:row>
      <xdr:rowOff>0</xdr:rowOff>
    </xdr:from>
    <xdr:to>
      <xdr:col>1</xdr:col>
      <xdr:colOff>165100</xdr:colOff>
      <xdr:row>126</xdr:row>
      <xdr:rowOff>12700</xdr:rowOff>
    </xdr:to>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0" y="26111200"/>
          <a:ext cx="165100" cy="215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125</xdr:row>
      <xdr:rowOff>0</xdr:rowOff>
    </xdr:from>
    <xdr:to>
      <xdr:col>1</xdr:col>
      <xdr:colOff>139700</xdr:colOff>
      <xdr:row>126</xdr:row>
      <xdr:rowOff>12700</xdr:rowOff>
    </xdr:to>
    <xdr:pic>
      <xdr:nvPicPr>
        <xdr:cNvPr id="6" name="Picture 5">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5500" y="26111200"/>
          <a:ext cx="139700" cy="215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125</xdr:row>
      <xdr:rowOff>0</xdr:rowOff>
    </xdr:from>
    <xdr:to>
      <xdr:col>1</xdr:col>
      <xdr:colOff>139700</xdr:colOff>
      <xdr:row>126</xdr:row>
      <xdr:rowOff>12700</xdr:rowOff>
    </xdr:to>
    <xdr:pic>
      <xdr:nvPicPr>
        <xdr:cNvPr id="7" name="Picture 6">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5500" y="26111200"/>
          <a:ext cx="139700" cy="215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125</xdr:row>
      <xdr:rowOff>0</xdr:rowOff>
    </xdr:from>
    <xdr:to>
      <xdr:col>1</xdr:col>
      <xdr:colOff>139700</xdr:colOff>
      <xdr:row>126</xdr:row>
      <xdr:rowOff>12700</xdr:rowOff>
    </xdr:to>
    <xdr:pic>
      <xdr:nvPicPr>
        <xdr:cNvPr id="8" name="Picture 7">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5500" y="26111200"/>
          <a:ext cx="139700" cy="215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125</xdr:row>
      <xdr:rowOff>0</xdr:rowOff>
    </xdr:from>
    <xdr:to>
      <xdr:col>1</xdr:col>
      <xdr:colOff>139700</xdr:colOff>
      <xdr:row>126</xdr:row>
      <xdr:rowOff>12700</xdr:rowOff>
    </xdr:to>
    <xdr:pic>
      <xdr:nvPicPr>
        <xdr:cNvPr id="9" name="Picture 8">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5500" y="26111200"/>
          <a:ext cx="139700" cy="215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125</xdr:row>
      <xdr:rowOff>0</xdr:rowOff>
    </xdr:from>
    <xdr:to>
      <xdr:col>1</xdr:col>
      <xdr:colOff>177800</xdr:colOff>
      <xdr:row>126</xdr:row>
      <xdr:rowOff>50800</xdr:rowOff>
    </xdr:to>
    <xdr:pic>
      <xdr:nvPicPr>
        <xdr:cNvPr id="10" name="Picture 9">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25500" y="26111200"/>
          <a:ext cx="177800" cy="25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rocketmime.com/astronomy/Telescope/telescope_eqn.html" TargetMode="External"/><Relationship Id="rId1" Type="http://schemas.openxmlformats.org/officeDocument/2006/relationships/hyperlink" Target="mailto:hsassenburg@me.com?subject=Telescope%20Equation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strorover.com/what-is-a-good-magnification-for-a-telescope/"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4.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8" Type="http://schemas.openxmlformats.org/officeDocument/2006/relationships/hyperlink" Target="https://astropixels.com/stars/Castor-01.html" TargetMode="External"/><Relationship Id="rId13" Type="http://schemas.openxmlformats.org/officeDocument/2006/relationships/hyperlink" Target="https://astropixels.com/stars/Mirfak-01.html" TargetMode="External"/><Relationship Id="rId3" Type="http://schemas.openxmlformats.org/officeDocument/2006/relationships/hyperlink" Target="https://astropixels.com/stars/Pollux-01.html" TargetMode="External"/><Relationship Id="rId7" Type="http://schemas.openxmlformats.org/officeDocument/2006/relationships/hyperlink" Target="https://astropixels.com/stars/Adhara-01.html" TargetMode="External"/><Relationship Id="rId12" Type="http://schemas.openxmlformats.org/officeDocument/2006/relationships/hyperlink" Target="https://astropixels.com/stars/Alnitak-01.html" TargetMode="External"/><Relationship Id="rId2" Type="http://schemas.openxmlformats.org/officeDocument/2006/relationships/hyperlink" Target="https://astropixels.com/stars/Antares-01.html" TargetMode="External"/><Relationship Id="rId1" Type="http://schemas.openxmlformats.org/officeDocument/2006/relationships/hyperlink" Target="https://astropixels.com/stars/Spica-01.html" TargetMode="External"/><Relationship Id="rId6" Type="http://schemas.openxmlformats.org/officeDocument/2006/relationships/hyperlink" Target="https://astropixels.com/stars/Regulus-01.html" TargetMode="External"/><Relationship Id="rId11" Type="http://schemas.openxmlformats.org/officeDocument/2006/relationships/hyperlink" Target="https://astropixels.com/stars/Alnilam-01.html" TargetMode="External"/><Relationship Id="rId5" Type="http://schemas.openxmlformats.org/officeDocument/2006/relationships/hyperlink" Target="https://astropixels.com/stars/Deneb-01.html" TargetMode="External"/><Relationship Id="rId15" Type="http://schemas.openxmlformats.org/officeDocument/2006/relationships/drawing" Target="../drawings/drawing5.xml"/><Relationship Id="rId10" Type="http://schemas.openxmlformats.org/officeDocument/2006/relationships/hyperlink" Target="https://astropixels.com/stars/Elnath-01.html" TargetMode="External"/><Relationship Id="rId4" Type="http://schemas.openxmlformats.org/officeDocument/2006/relationships/hyperlink" Target="https://astropixels.com/stars/Fomalhaut-01.html" TargetMode="External"/><Relationship Id="rId9" Type="http://schemas.openxmlformats.org/officeDocument/2006/relationships/hyperlink" Target="https://astropixels.com/stars/Bellatrix-01.html" TargetMode="External"/><Relationship Id="rId14" Type="http://schemas.openxmlformats.org/officeDocument/2006/relationships/hyperlink" Target="https://astropixels.com/stars/Polaris-0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D2BD1-644E-2940-A70E-B3F7749A1CDC}">
  <sheetPr>
    <pageSetUpPr fitToPage="1"/>
  </sheetPr>
  <dimension ref="B2:R66"/>
  <sheetViews>
    <sheetView showGridLines="0" tabSelected="1" zoomScaleNormal="100" workbookViewId="0">
      <selection activeCell="A2" sqref="A2"/>
    </sheetView>
  </sheetViews>
  <sheetFormatPr baseColWidth="10" defaultRowHeight="16" x14ac:dyDescent="0.2"/>
  <cols>
    <col min="2" max="2" width="6" style="1" customWidth="1"/>
    <col min="3" max="3" width="10.83203125" style="5"/>
    <col min="4" max="5" width="30.83203125" style="5" customWidth="1"/>
    <col min="6" max="6" width="80.83203125" style="1" customWidth="1"/>
    <col min="7" max="18" width="10.83203125" style="1"/>
  </cols>
  <sheetData>
    <row r="2" spans="2:18" ht="21" x14ac:dyDescent="0.25">
      <c r="C2" s="72" t="s">
        <v>1254</v>
      </c>
      <c r="D2" s="67"/>
      <c r="E2" s="163" t="s">
        <v>1160</v>
      </c>
    </row>
    <row r="3" spans="2:18" ht="21" x14ac:dyDescent="0.25">
      <c r="C3" s="68"/>
      <c r="D3" s="69"/>
      <c r="E3" s="70"/>
    </row>
    <row r="4" spans="2:18" ht="21" x14ac:dyDescent="0.25">
      <c r="C4" s="71" t="s">
        <v>1255</v>
      </c>
      <c r="D4" s="69"/>
      <c r="E4" s="164" t="s">
        <v>1161</v>
      </c>
    </row>
    <row r="5" spans="2:18" ht="21" x14ac:dyDescent="0.25">
      <c r="C5" s="60"/>
      <c r="D5" s="69"/>
      <c r="E5" s="70"/>
    </row>
    <row r="6" spans="2:18" ht="21" x14ac:dyDescent="0.25">
      <c r="C6" s="187" t="s">
        <v>1256</v>
      </c>
      <c r="D6" s="188"/>
      <c r="E6" s="184" t="s">
        <v>1253</v>
      </c>
    </row>
    <row r="7" spans="2:18" ht="30" customHeight="1" x14ac:dyDescent="0.2">
      <c r="C7" s="1"/>
      <c r="D7" s="1"/>
      <c r="E7" s="1"/>
    </row>
    <row r="8" spans="2:18" ht="30" customHeight="1" x14ac:dyDescent="0.2">
      <c r="C8" s="189" t="s">
        <v>1251</v>
      </c>
      <c r="D8" s="190"/>
      <c r="E8" s="190"/>
      <c r="F8" s="190"/>
      <c r="G8" s="190"/>
      <c r="H8" s="190"/>
      <c r="I8" s="190"/>
      <c r="J8" s="190"/>
      <c r="K8" s="190"/>
      <c r="L8" s="190"/>
      <c r="M8" s="190"/>
      <c r="N8" s="190"/>
      <c r="O8" s="190"/>
      <c r="P8" s="191"/>
    </row>
    <row r="9" spans="2:18" ht="30" customHeight="1" x14ac:dyDescent="0.2">
      <c r="C9" s="192"/>
      <c r="D9" s="193"/>
      <c r="E9" s="193"/>
      <c r="F9" s="193"/>
      <c r="G9" s="193"/>
      <c r="H9" s="193"/>
      <c r="I9" s="193"/>
      <c r="J9" s="193"/>
      <c r="K9" s="193"/>
      <c r="L9" s="193"/>
      <c r="M9" s="193"/>
      <c r="N9" s="193"/>
      <c r="O9" s="193"/>
      <c r="P9" s="194"/>
    </row>
    <row r="10" spans="2:18" ht="30" customHeight="1" x14ac:dyDescent="0.2">
      <c r="C10" s="195"/>
      <c r="D10" s="196"/>
      <c r="E10" s="196"/>
      <c r="F10" s="196"/>
      <c r="G10" s="196"/>
      <c r="H10" s="196"/>
      <c r="I10" s="196"/>
      <c r="J10" s="196"/>
      <c r="K10" s="196"/>
      <c r="L10" s="196"/>
      <c r="M10" s="196"/>
      <c r="N10" s="196"/>
      <c r="O10" s="196"/>
      <c r="P10" s="197"/>
    </row>
    <row r="11" spans="2:18" ht="47" customHeight="1" x14ac:dyDescent="0.2">
      <c r="C11" s="198" t="s">
        <v>1252</v>
      </c>
      <c r="D11" s="199"/>
      <c r="E11" s="199"/>
      <c r="F11" s="199"/>
      <c r="G11" s="199"/>
      <c r="H11" s="199"/>
      <c r="I11" s="199"/>
      <c r="J11" s="199"/>
      <c r="K11" s="199"/>
      <c r="L11" s="199"/>
      <c r="M11" s="199"/>
      <c r="N11" s="199"/>
      <c r="O11" s="199"/>
      <c r="P11" s="200"/>
    </row>
    <row r="13" spans="2:18" x14ac:dyDescent="0.2">
      <c r="C13" s="24" t="s">
        <v>23</v>
      </c>
      <c r="D13" s="24" t="s">
        <v>24</v>
      </c>
      <c r="E13" s="24" t="s">
        <v>26</v>
      </c>
      <c r="F13" s="4" t="s">
        <v>25</v>
      </c>
      <c r="G13" s="40"/>
      <c r="H13" s="41"/>
      <c r="I13" s="41"/>
      <c r="J13" s="41"/>
      <c r="K13" s="41"/>
      <c r="L13" s="41"/>
      <c r="M13" s="41"/>
      <c r="N13" s="41"/>
      <c r="O13" s="41"/>
      <c r="P13" s="42"/>
    </row>
    <row r="14" spans="2:18" s="3" customFormat="1" ht="70" customHeight="1" x14ac:dyDescent="0.2">
      <c r="B14" s="185" t="s">
        <v>1193</v>
      </c>
      <c r="C14" s="183" t="s">
        <v>1247</v>
      </c>
      <c r="D14" s="25" t="s">
        <v>8</v>
      </c>
      <c r="E14" s="25" t="s">
        <v>27</v>
      </c>
      <c r="F14" s="28" t="s">
        <v>18</v>
      </c>
      <c r="G14" s="29"/>
      <c r="H14" s="2"/>
      <c r="I14" s="2"/>
      <c r="J14" s="2"/>
      <c r="K14" s="2"/>
      <c r="L14" s="2"/>
      <c r="M14" s="2"/>
      <c r="N14" s="2"/>
      <c r="O14" s="2"/>
      <c r="P14" s="30"/>
      <c r="Q14" s="2"/>
      <c r="R14" s="2"/>
    </row>
    <row r="15" spans="2:18" s="3" customFormat="1" ht="70" customHeight="1" x14ac:dyDescent="0.2">
      <c r="B15" s="186"/>
      <c r="C15" s="183" t="s">
        <v>1248</v>
      </c>
      <c r="D15" s="25" t="s">
        <v>11</v>
      </c>
      <c r="E15" s="25" t="s">
        <v>27</v>
      </c>
      <c r="F15" s="28" t="s">
        <v>28</v>
      </c>
      <c r="G15" s="29"/>
      <c r="H15" s="2"/>
      <c r="I15" s="2"/>
      <c r="J15" s="2"/>
      <c r="K15" s="2"/>
      <c r="L15" s="2"/>
      <c r="M15" s="2"/>
      <c r="N15" s="2"/>
      <c r="O15" s="2"/>
      <c r="P15" s="30"/>
      <c r="Q15" s="2"/>
      <c r="R15" s="2"/>
    </row>
    <row r="16" spans="2:18" s="3" customFormat="1" ht="70" customHeight="1" x14ac:dyDescent="0.2">
      <c r="B16" s="2"/>
      <c r="C16" s="25" t="s">
        <v>3</v>
      </c>
      <c r="D16" s="25" t="s">
        <v>10</v>
      </c>
      <c r="E16" s="25" t="s">
        <v>229</v>
      </c>
      <c r="F16" s="28" t="s">
        <v>1194</v>
      </c>
      <c r="G16" s="29"/>
      <c r="H16" s="2"/>
      <c r="I16" s="2"/>
      <c r="J16" s="2"/>
      <c r="K16" s="2"/>
      <c r="L16" s="2"/>
      <c r="M16" s="2"/>
      <c r="N16" s="2"/>
      <c r="O16" s="2"/>
      <c r="P16" s="30"/>
      <c r="Q16" s="2"/>
      <c r="R16" s="2"/>
    </row>
    <row r="17" spans="2:18" s="3" customFormat="1" ht="70" customHeight="1" x14ac:dyDescent="0.2">
      <c r="B17" s="185" t="s">
        <v>1173</v>
      </c>
      <c r="C17" s="183" t="s">
        <v>1249</v>
      </c>
      <c r="D17" s="25" t="s">
        <v>9</v>
      </c>
      <c r="E17" s="25" t="s">
        <v>27</v>
      </c>
      <c r="F17" s="28" t="s">
        <v>20</v>
      </c>
      <c r="G17" s="29"/>
      <c r="H17" s="2"/>
      <c r="I17" s="2"/>
      <c r="J17" s="2"/>
      <c r="K17" s="2"/>
      <c r="L17" s="2"/>
      <c r="M17" s="2"/>
      <c r="N17" s="2"/>
      <c r="O17" s="2"/>
      <c r="P17" s="30"/>
      <c r="Q17" s="2"/>
      <c r="R17" s="2"/>
    </row>
    <row r="18" spans="2:18" s="3" customFormat="1" ht="70" customHeight="1" x14ac:dyDescent="0.2">
      <c r="B18" s="186"/>
      <c r="C18" s="183" t="s">
        <v>1250</v>
      </c>
      <c r="D18" s="25" t="s">
        <v>12</v>
      </c>
      <c r="E18" s="25" t="s">
        <v>27</v>
      </c>
      <c r="F18" s="28" t="s">
        <v>37</v>
      </c>
      <c r="G18" s="29"/>
      <c r="H18"/>
      <c r="I18" s="2"/>
      <c r="J18" s="2"/>
      <c r="K18" s="2"/>
      <c r="L18" s="2"/>
      <c r="M18" s="2"/>
      <c r="N18" s="2"/>
      <c r="O18" s="2"/>
      <c r="P18" s="30"/>
      <c r="Q18" s="2"/>
      <c r="R18" s="2"/>
    </row>
    <row r="19" spans="2:18" s="3" customFormat="1" ht="70" customHeight="1" x14ac:dyDescent="0.2">
      <c r="B19" s="2"/>
      <c r="C19" s="25" t="s">
        <v>0</v>
      </c>
      <c r="D19" s="25" t="s">
        <v>15</v>
      </c>
      <c r="E19" s="25" t="s">
        <v>39</v>
      </c>
      <c r="F19" s="28" t="s">
        <v>22</v>
      </c>
      <c r="G19" s="29"/>
      <c r="H19" s="2"/>
      <c r="I19" s="2"/>
      <c r="J19" s="2"/>
      <c r="K19" s="2"/>
      <c r="L19" s="2"/>
      <c r="M19" s="2"/>
      <c r="N19" s="2"/>
      <c r="O19" s="2"/>
      <c r="P19" s="30"/>
      <c r="Q19" s="2"/>
      <c r="R19" s="2"/>
    </row>
    <row r="20" spans="2:18" s="3" customFormat="1" ht="70" customHeight="1" x14ac:dyDescent="0.2">
      <c r="B20" s="2"/>
      <c r="C20" s="25" t="s">
        <v>2</v>
      </c>
      <c r="D20" s="25" t="s">
        <v>7</v>
      </c>
      <c r="E20" s="25" t="s">
        <v>1174</v>
      </c>
      <c r="F20" s="28" t="s">
        <v>19</v>
      </c>
      <c r="G20" s="29"/>
      <c r="H20" s="2"/>
      <c r="I20" s="2"/>
      <c r="J20" s="2"/>
      <c r="K20" s="2"/>
      <c r="L20" s="2"/>
      <c r="M20" s="2"/>
      <c r="N20" s="2"/>
      <c r="O20" s="2"/>
      <c r="P20" s="30"/>
      <c r="Q20" s="2"/>
      <c r="R20" s="2"/>
    </row>
    <row r="21" spans="2:18" s="3" customFormat="1" ht="70" customHeight="1" x14ac:dyDescent="0.2">
      <c r="B21" s="2"/>
      <c r="C21" s="25" t="s">
        <v>5</v>
      </c>
      <c r="D21" s="25" t="s">
        <v>13</v>
      </c>
      <c r="E21" s="25" t="s">
        <v>38</v>
      </c>
      <c r="F21" s="28" t="s">
        <v>21</v>
      </c>
      <c r="G21" s="31"/>
      <c r="H21" s="32"/>
      <c r="I21" s="32"/>
      <c r="J21" s="32"/>
      <c r="K21" s="32"/>
      <c r="L21" s="32"/>
      <c r="M21" s="32"/>
      <c r="N21" s="32"/>
      <c r="O21" s="32"/>
      <c r="P21" s="33"/>
      <c r="Q21" s="2"/>
      <c r="R21" s="2"/>
    </row>
    <row r="22" spans="2:18" s="3" customFormat="1" ht="70" customHeight="1" x14ac:dyDescent="0.2">
      <c r="B22" s="2"/>
      <c r="C22" s="25" t="s">
        <v>484</v>
      </c>
      <c r="D22" s="25" t="s">
        <v>483</v>
      </c>
      <c r="E22" s="25" t="s">
        <v>489</v>
      </c>
      <c r="F22" s="55" t="s">
        <v>491</v>
      </c>
      <c r="G22" s="34"/>
      <c r="H22" s="35"/>
      <c r="I22" s="35"/>
      <c r="J22" s="35"/>
      <c r="K22" s="35"/>
      <c r="L22" s="35"/>
      <c r="M22" s="35"/>
      <c r="N22" s="35"/>
      <c r="O22" s="35"/>
      <c r="P22" s="36"/>
      <c r="Q22" s="2"/>
      <c r="R22" s="2"/>
    </row>
    <row r="23" spans="2:18" s="3" customFormat="1" ht="70" customHeight="1" x14ac:dyDescent="0.2">
      <c r="B23" s="2"/>
      <c r="C23" s="25" t="s">
        <v>6</v>
      </c>
      <c r="D23" s="25" t="s">
        <v>14</v>
      </c>
      <c r="E23" s="25" t="s">
        <v>486</v>
      </c>
      <c r="F23" s="28" t="s">
        <v>207</v>
      </c>
      <c r="G23" s="31"/>
      <c r="H23" s="32"/>
      <c r="I23" s="32"/>
      <c r="J23" s="32"/>
      <c r="K23" s="32"/>
      <c r="L23" s="32"/>
      <c r="M23" s="32"/>
      <c r="N23" s="32"/>
      <c r="O23" s="32"/>
      <c r="P23" s="33"/>
      <c r="Q23" s="2"/>
      <c r="R23" s="2"/>
    </row>
    <row r="24" spans="2:18" s="3" customFormat="1" ht="70" customHeight="1" x14ac:dyDescent="0.2">
      <c r="B24" s="2"/>
      <c r="C24" s="25" t="s">
        <v>42</v>
      </c>
      <c r="D24" s="25" t="s">
        <v>16</v>
      </c>
      <c r="E24" s="25" t="s">
        <v>1229</v>
      </c>
      <c r="F24" s="28" t="s">
        <v>208</v>
      </c>
      <c r="G24" s="37"/>
      <c r="H24" s="38"/>
      <c r="I24" s="38"/>
      <c r="J24" s="38"/>
      <c r="K24" s="38"/>
      <c r="L24" s="38"/>
      <c r="M24" s="38"/>
      <c r="N24" s="38"/>
      <c r="O24" s="38"/>
      <c r="P24" s="39"/>
      <c r="Q24" s="2"/>
      <c r="R24" s="2"/>
    </row>
    <row r="25" spans="2:18" s="3" customFormat="1" ht="70" customHeight="1" x14ac:dyDescent="0.2">
      <c r="B25" s="2"/>
      <c r="C25" s="25" t="s">
        <v>476</v>
      </c>
      <c r="D25" s="25" t="s">
        <v>478</v>
      </c>
      <c r="E25" s="25" t="s">
        <v>477</v>
      </c>
      <c r="F25" s="28" t="s">
        <v>479</v>
      </c>
      <c r="G25" s="37"/>
      <c r="H25" s="38"/>
      <c r="I25" s="38"/>
      <c r="J25" s="38"/>
      <c r="K25" s="38"/>
      <c r="L25" s="38"/>
      <c r="M25" s="38"/>
      <c r="N25" s="38"/>
      <c r="O25" s="38"/>
      <c r="P25" s="39"/>
      <c r="Q25" s="2"/>
      <c r="R25" s="2"/>
    </row>
    <row r="26" spans="2:18" s="3" customFormat="1" ht="70" customHeight="1" x14ac:dyDescent="0.2">
      <c r="B26" s="2"/>
      <c r="C26" s="25" t="s">
        <v>209</v>
      </c>
      <c r="D26" s="25" t="s">
        <v>210</v>
      </c>
      <c r="E26" s="25" t="s">
        <v>1230</v>
      </c>
      <c r="F26" s="28" t="s">
        <v>211</v>
      </c>
      <c r="G26" s="37"/>
      <c r="H26" s="38"/>
      <c r="I26" s="38"/>
      <c r="J26" s="38"/>
      <c r="K26" s="38"/>
      <c r="L26" s="38"/>
      <c r="M26" s="38"/>
      <c r="N26" s="38"/>
      <c r="O26" s="38"/>
      <c r="P26" s="39"/>
      <c r="Q26" s="2"/>
      <c r="R26" s="2"/>
    </row>
    <row r="27" spans="2:18" s="3" customFormat="1" ht="70" customHeight="1" x14ac:dyDescent="0.2">
      <c r="B27" s="2"/>
      <c r="C27" s="25" t="s">
        <v>212</v>
      </c>
      <c r="D27" s="25" t="s">
        <v>213</v>
      </c>
      <c r="E27" s="25" t="s">
        <v>214</v>
      </c>
      <c r="F27" s="28" t="s">
        <v>215</v>
      </c>
      <c r="G27" s="31"/>
      <c r="H27" s="32"/>
      <c r="I27" s="32"/>
      <c r="J27" s="32"/>
      <c r="K27" s="32"/>
      <c r="L27" s="32"/>
      <c r="M27" s="32"/>
      <c r="N27" s="32"/>
      <c r="O27" s="32"/>
      <c r="P27" s="33"/>
      <c r="Q27" s="2"/>
      <c r="R27" s="2"/>
    </row>
    <row r="28" spans="2:18" s="3" customFormat="1" ht="70" customHeight="1" x14ac:dyDescent="0.2">
      <c r="B28" s="2"/>
      <c r="C28" s="25" t="s">
        <v>1</v>
      </c>
      <c r="D28" s="25" t="s">
        <v>17</v>
      </c>
      <c r="E28" s="25" t="s">
        <v>487</v>
      </c>
      <c r="F28" s="28" t="s">
        <v>151</v>
      </c>
      <c r="G28" s="31"/>
      <c r="H28" s="32"/>
      <c r="I28" s="32"/>
      <c r="J28" s="32"/>
      <c r="K28" s="32"/>
      <c r="L28" s="32"/>
      <c r="M28" s="32"/>
      <c r="N28" s="32"/>
      <c r="O28" s="32"/>
      <c r="P28" s="33"/>
      <c r="Q28" s="2"/>
      <c r="R28" s="2"/>
    </row>
    <row r="29" spans="2:18" s="3" customFormat="1" ht="70" customHeight="1" x14ac:dyDescent="0.2">
      <c r="B29" s="185" t="s">
        <v>1201</v>
      </c>
      <c r="C29" s="183" t="s">
        <v>1214</v>
      </c>
      <c r="D29" s="25" t="s">
        <v>1209</v>
      </c>
      <c r="E29" s="25" t="s">
        <v>1211</v>
      </c>
      <c r="F29" s="28" t="s">
        <v>1213</v>
      </c>
      <c r="G29" s="34"/>
      <c r="H29" s="35"/>
      <c r="I29" s="35"/>
      <c r="J29" s="35"/>
      <c r="K29" s="35"/>
      <c r="L29" s="35"/>
      <c r="M29" s="35"/>
      <c r="N29" s="35"/>
      <c r="O29" s="35"/>
      <c r="P29" s="36"/>
      <c r="Q29" s="2"/>
      <c r="R29" s="2"/>
    </row>
    <row r="30" spans="2:18" s="3" customFormat="1" ht="70" customHeight="1" x14ac:dyDescent="0.2">
      <c r="B30" s="186"/>
      <c r="C30" s="183" t="s">
        <v>1207</v>
      </c>
      <c r="D30" s="25" t="s">
        <v>1210</v>
      </c>
      <c r="E30" s="25" t="s">
        <v>1212</v>
      </c>
      <c r="F30" s="28" t="s">
        <v>1208</v>
      </c>
      <c r="G30" s="31"/>
      <c r="H30" s="32"/>
      <c r="I30" s="32"/>
      <c r="J30" s="32"/>
      <c r="K30" s="32"/>
      <c r="L30" s="32"/>
      <c r="M30" s="32"/>
      <c r="N30" s="32"/>
      <c r="O30" s="32"/>
      <c r="P30" s="33"/>
      <c r="Q30" s="2"/>
      <c r="R30" s="2"/>
    </row>
    <row r="31" spans="2:18" s="3" customFormat="1" ht="70" customHeight="1" x14ac:dyDescent="0.2">
      <c r="B31" s="185" t="s">
        <v>1217</v>
      </c>
      <c r="C31" s="183" t="s">
        <v>1232</v>
      </c>
      <c r="D31" s="25" t="s">
        <v>1244</v>
      </c>
      <c r="E31" s="126" t="s">
        <v>1243</v>
      </c>
      <c r="F31" s="28" t="s">
        <v>1234</v>
      </c>
      <c r="G31" s="34"/>
      <c r="H31" s="35"/>
      <c r="I31" s="35"/>
      <c r="J31" s="35"/>
      <c r="K31" s="35"/>
      <c r="L31" s="35"/>
      <c r="M31" s="35"/>
      <c r="N31" s="35"/>
      <c r="O31" s="35"/>
      <c r="P31" s="36"/>
      <c r="Q31" s="2"/>
      <c r="R31" s="2"/>
    </row>
    <row r="32" spans="2:18" s="3" customFormat="1" ht="70" customHeight="1" x14ac:dyDescent="0.2">
      <c r="B32" s="186"/>
      <c r="C32" s="183" t="s">
        <v>1169</v>
      </c>
      <c r="D32" s="25" t="s">
        <v>1245</v>
      </c>
      <c r="E32" s="25" t="s">
        <v>1233</v>
      </c>
      <c r="F32" s="28" t="s">
        <v>1242</v>
      </c>
      <c r="G32" s="31"/>
      <c r="H32" s="32"/>
      <c r="I32" s="32"/>
      <c r="J32" s="32"/>
      <c r="K32" s="32"/>
      <c r="L32" s="32"/>
      <c r="M32" s="32"/>
      <c r="N32" s="32"/>
      <c r="O32" s="32"/>
      <c r="P32" s="33"/>
      <c r="Q32" s="2"/>
      <c r="R32" s="2"/>
    </row>
    <row r="33" spans="2:18" x14ac:dyDescent="0.2">
      <c r="E33"/>
      <c r="K33"/>
    </row>
    <row r="35" spans="2:18" s="3" customFormat="1" ht="34" x14ac:dyDescent="0.2">
      <c r="B35" s="2"/>
      <c r="C35" s="14" t="s">
        <v>152</v>
      </c>
      <c r="D35" s="26" t="s">
        <v>36</v>
      </c>
      <c r="E35" s="43"/>
      <c r="F35"/>
      <c r="G35" s="2"/>
      <c r="H35" s="2"/>
      <c r="I35" s="2"/>
      <c r="J35" s="2"/>
      <c r="K35" s="2"/>
      <c r="L35" s="2"/>
      <c r="M35" s="2"/>
      <c r="N35" s="2"/>
      <c r="O35" s="2"/>
      <c r="P35" s="2"/>
      <c r="Q35" s="2"/>
      <c r="R35" s="2"/>
    </row>
    <row r="36" spans="2:18" x14ac:dyDescent="0.2">
      <c r="C36" s="13">
        <v>1</v>
      </c>
      <c r="D36" s="13">
        <f>2*POWER(C36,2)</f>
        <v>2</v>
      </c>
    </row>
    <row r="37" spans="2:18" x14ac:dyDescent="0.2">
      <c r="C37" s="13">
        <v>2</v>
      </c>
      <c r="D37" s="13">
        <f t="shared" ref="D37:D42" si="0">2*POWER(C37,2)</f>
        <v>8</v>
      </c>
      <c r="F37"/>
      <c r="I37"/>
      <c r="J37"/>
    </row>
    <row r="38" spans="2:18" x14ac:dyDescent="0.2">
      <c r="C38" s="13">
        <v>3</v>
      </c>
      <c r="D38" s="13">
        <f t="shared" si="0"/>
        <v>18</v>
      </c>
      <c r="F38"/>
      <c r="H38"/>
      <c r="M38"/>
    </row>
    <row r="39" spans="2:18" x14ac:dyDescent="0.2">
      <c r="C39" s="13">
        <v>4</v>
      </c>
      <c r="D39" s="13">
        <f t="shared" si="0"/>
        <v>32</v>
      </c>
    </row>
    <row r="40" spans="2:18" x14ac:dyDescent="0.2">
      <c r="C40" s="13">
        <v>5</v>
      </c>
      <c r="D40" s="13">
        <f t="shared" si="0"/>
        <v>50</v>
      </c>
      <c r="G40"/>
    </row>
    <row r="41" spans="2:18" x14ac:dyDescent="0.2">
      <c r="C41" s="13">
        <v>6</v>
      </c>
      <c r="D41" s="13">
        <f t="shared" si="0"/>
        <v>72</v>
      </c>
    </row>
    <row r="42" spans="2:18" x14ac:dyDescent="0.2">
      <c r="C42" s="13">
        <v>7.07</v>
      </c>
      <c r="D42" s="13">
        <f t="shared" si="0"/>
        <v>99.969800000000006</v>
      </c>
    </row>
    <row r="56" spans="6:8" x14ac:dyDescent="0.2">
      <c r="F56"/>
    </row>
    <row r="57" spans="6:8" x14ac:dyDescent="0.2">
      <c r="H57"/>
    </row>
    <row r="66" spans="7:7" x14ac:dyDescent="0.2">
      <c r="G66"/>
    </row>
  </sheetData>
  <mergeCells count="7">
    <mergeCell ref="B31:B32"/>
    <mergeCell ref="C6:D6"/>
    <mergeCell ref="B14:B15"/>
    <mergeCell ref="B17:B18"/>
    <mergeCell ref="B29:B30"/>
    <mergeCell ref="C8:P10"/>
    <mergeCell ref="C11:P11"/>
  </mergeCells>
  <hyperlinks>
    <hyperlink ref="E4" r:id="rId1" xr:uid="{006C4D0F-0823-0A4B-A83A-0295B0A4DF2B}"/>
    <hyperlink ref="E2" r:id="rId2" xr:uid="{324E778C-08C3-B249-9F4D-E22F5D1E463C}"/>
  </hyperlinks>
  <pageMargins left="0.7" right="0.7" top="0.75" bottom="0.75" header="0.3" footer="0.3"/>
  <pageSetup paperSize="9" scale="47" orientation="landscape" horizontalDpi="0" verticalDpi="0"/>
  <headerFooter>
    <oddHeader xml:space="preserve">&amp;C&amp;"Calibri,Regular"Telescope Equations
</oddHeader>
    <oddFooter xml:space="preserve">&amp;C&amp;"Calibri,Regular"&amp;K000000Hans Sassenburg (hsassenburg@me.com) </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D08EE-D955-BC42-BC52-F5D928F0B0B4}">
  <sheetPr>
    <pageSetUpPr fitToPage="1"/>
  </sheetPr>
  <dimension ref="B1:R116"/>
  <sheetViews>
    <sheetView showGridLines="0" zoomScaleNormal="100" workbookViewId="0"/>
  </sheetViews>
  <sheetFormatPr baseColWidth="10" defaultRowHeight="16" x14ac:dyDescent="0.2"/>
  <cols>
    <col min="2" max="2" width="6.33203125" customWidth="1"/>
    <col min="3" max="3" width="19.1640625" customWidth="1"/>
    <col min="4" max="4" width="15" customWidth="1"/>
    <col min="5" max="5" width="13.83203125" customWidth="1"/>
    <col min="6" max="6" width="13.33203125" customWidth="1"/>
    <col min="7" max="7" width="12.83203125" customWidth="1"/>
    <col min="8" max="8" width="14.33203125" customWidth="1"/>
    <col min="9" max="9" width="13.33203125" customWidth="1"/>
    <col min="10" max="10" width="14" customWidth="1"/>
    <col min="11" max="11" width="12" customWidth="1"/>
    <col min="13" max="13" width="18.33203125" customWidth="1"/>
    <col min="14" max="14" width="10.83203125" style="56"/>
  </cols>
  <sheetData>
    <row r="1" spans="2:14" s="1" customFormat="1" x14ac:dyDescent="0.2">
      <c r="N1" s="54"/>
    </row>
    <row r="2" spans="2:14" s="1" customFormat="1" ht="20" customHeight="1" x14ac:dyDescent="0.2">
      <c r="B2" s="220" t="s">
        <v>1246</v>
      </c>
      <c r="C2" s="221"/>
      <c r="D2" s="221"/>
      <c r="E2" s="221"/>
      <c r="F2" s="221"/>
      <c r="G2" s="221"/>
      <c r="H2" s="221"/>
      <c r="I2" s="222"/>
      <c r="N2" s="54"/>
    </row>
    <row r="3" spans="2:14" s="1" customFormat="1" ht="20" customHeight="1" x14ac:dyDescent="0.2">
      <c r="B3" s="223"/>
      <c r="C3" s="224"/>
      <c r="D3" s="224"/>
      <c r="E3" s="224"/>
      <c r="F3" s="224"/>
      <c r="G3" s="224"/>
      <c r="H3" s="224"/>
      <c r="I3" s="225"/>
      <c r="N3" s="54"/>
    </row>
    <row r="4" spans="2:14" s="1" customFormat="1" ht="20" customHeight="1" x14ac:dyDescent="0.2">
      <c r="B4" s="226"/>
      <c r="C4" s="227"/>
      <c r="D4" s="227"/>
      <c r="E4" s="227"/>
      <c r="F4" s="227"/>
      <c r="G4" s="227"/>
      <c r="H4" s="227"/>
      <c r="I4" s="228"/>
      <c r="N4" s="54"/>
    </row>
    <row r="5" spans="2:14" s="1" customFormat="1" ht="20" customHeight="1" x14ac:dyDescent="0.2">
      <c r="B5" s="120"/>
      <c r="C5" s="120"/>
      <c r="D5" s="120"/>
      <c r="E5" s="120"/>
      <c r="F5" s="120"/>
      <c r="G5" s="120"/>
      <c r="H5" s="120"/>
      <c r="I5" s="120"/>
      <c r="N5" s="54"/>
    </row>
    <row r="6" spans="2:14" s="1" customFormat="1" x14ac:dyDescent="0.2">
      <c r="N6" s="54"/>
    </row>
    <row r="7" spans="2:14" s="1" customFormat="1" ht="19" x14ac:dyDescent="0.25">
      <c r="B7" s="234" t="s">
        <v>1225</v>
      </c>
      <c r="C7" s="234"/>
      <c r="N7" s="54"/>
    </row>
    <row r="8" spans="2:14" s="1" customFormat="1" x14ac:dyDescent="0.2">
      <c r="N8" s="54"/>
    </row>
    <row r="9" spans="2:14" s="1" customFormat="1" ht="18" customHeight="1" x14ac:dyDescent="0.2">
      <c r="B9" s="238" t="s">
        <v>1199</v>
      </c>
      <c r="C9" s="239"/>
      <c r="D9" s="26" t="s">
        <v>48</v>
      </c>
      <c r="E9" s="26" t="s">
        <v>44</v>
      </c>
      <c r="N9" s="54"/>
    </row>
    <row r="10" spans="2:14" s="1" customFormat="1" ht="18" customHeight="1" x14ac:dyDescent="0.2">
      <c r="B10" s="216" t="s">
        <v>53</v>
      </c>
      <c r="C10" s="217"/>
      <c r="D10" s="127">
        <f>VLOOKUP(B10,Equipment!$B$7:$C$41,2,FALSE)</f>
        <v>56</v>
      </c>
      <c r="E10" s="129">
        <f>VLOOKUP(B10,Equipment!$B$7:$D$41,3,FALSE)</f>
        <v>4.8</v>
      </c>
      <c r="N10" s="54"/>
    </row>
    <row r="11" spans="2:14" s="1" customFormat="1" ht="18" customHeight="1" x14ac:dyDescent="0.2">
      <c r="B11" s="214" t="s">
        <v>1200</v>
      </c>
      <c r="C11" s="215"/>
      <c r="D11" s="26" t="s">
        <v>1198</v>
      </c>
      <c r="E11" s="2"/>
      <c r="N11" s="54"/>
    </row>
    <row r="12" spans="2:14" s="1" customFormat="1" ht="16" customHeight="1" x14ac:dyDescent="0.2">
      <c r="B12" s="216" t="s">
        <v>1202</v>
      </c>
      <c r="C12" s="217"/>
      <c r="D12" s="128">
        <f>VLOOKUP(B12,Equipment!$F$7:$G$41,2,FALSE)</f>
        <v>1</v>
      </c>
      <c r="E12" s="2"/>
      <c r="N12" s="54"/>
    </row>
    <row r="13" spans="2:14" s="1" customFormat="1" ht="19" x14ac:dyDescent="0.2">
      <c r="B13" s="214" t="s">
        <v>1216</v>
      </c>
      <c r="C13" s="215"/>
      <c r="D13" s="26" t="s">
        <v>41</v>
      </c>
      <c r="E13" s="26" t="s">
        <v>219</v>
      </c>
      <c r="N13" s="54"/>
    </row>
    <row r="14" spans="2:14" s="1" customFormat="1" x14ac:dyDescent="0.2">
      <c r="B14" s="216" t="s">
        <v>227</v>
      </c>
      <c r="C14" s="217"/>
      <c r="D14" s="25">
        <f>VLOOKUP(B14,Equipment!I7:K41,2,FALSE)</f>
        <v>13</v>
      </c>
      <c r="E14" s="25">
        <f>VLOOKUP(B14,Equipment!I7:K41,3,FALSE)</f>
        <v>52</v>
      </c>
      <c r="N14" s="54"/>
    </row>
    <row r="15" spans="2:14" s="1" customFormat="1" x14ac:dyDescent="0.2">
      <c r="B15" s="214" t="s">
        <v>1217</v>
      </c>
      <c r="C15" s="215"/>
      <c r="D15" s="26" t="s">
        <v>1218</v>
      </c>
      <c r="N15" s="54"/>
    </row>
    <row r="16" spans="2:14" s="1" customFormat="1" x14ac:dyDescent="0.2">
      <c r="B16" s="201" t="s">
        <v>1236</v>
      </c>
      <c r="C16" s="202"/>
      <c r="D16" s="177">
        <v>200</v>
      </c>
      <c r="N16" s="54"/>
    </row>
    <row r="17" spans="2:14" s="1" customFormat="1" x14ac:dyDescent="0.2">
      <c r="B17" s="229" t="s">
        <v>1235</v>
      </c>
      <c r="C17" s="230"/>
      <c r="D17" s="180">
        <v>75</v>
      </c>
      <c r="N17" s="54"/>
    </row>
    <row r="18" spans="2:14" s="1" customFormat="1" x14ac:dyDescent="0.2">
      <c r="N18" s="54"/>
    </row>
    <row r="19" spans="2:14" s="1" customFormat="1" x14ac:dyDescent="0.2">
      <c r="N19" s="54"/>
    </row>
    <row r="20" spans="2:14" s="1" customFormat="1" ht="19" x14ac:dyDescent="0.25">
      <c r="B20" s="234" t="s">
        <v>1231</v>
      </c>
      <c r="C20" s="234"/>
      <c r="N20" s="54"/>
    </row>
    <row r="21" spans="2:14" s="1" customFormat="1" x14ac:dyDescent="0.2">
      <c r="N21" s="54"/>
    </row>
    <row r="22" spans="2:14" s="1" customFormat="1" ht="18" x14ac:dyDescent="0.2">
      <c r="B22" s="235" t="s">
        <v>1168</v>
      </c>
      <c r="C22" s="90" t="s">
        <v>49</v>
      </c>
      <c r="D22" s="91">
        <f>115.8/$D$10</f>
        <v>2.0678571428571426</v>
      </c>
      <c r="E22" s="92" t="s">
        <v>52</v>
      </c>
      <c r="N22" s="54"/>
    </row>
    <row r="23" spans="2:14" s="1" customFormat="1" ht="18" x14ac:dyDescent="0.2">
      <c r="B23" s="236"/>
      <c r="C23" s="93" t="s">
        <v>485</v>
      </c>
      <c r="D23" s="94">
        <f>5*LOG($D$10)-4</f>
        <v>4.7409401350310016</v>
      </c>
      <c r="E23" s="95" t="s">
        <v>51</v>
      </c>
      <c r="N23" s="54"/>
    </row>
    <row r="24" spans="2:14" s="1" customFormat="1" ht="18" x14ac:dyDescent="0.2">
      <c r="B24" s="236"/>
      <c r="C24" s="93" t="s">
        <v>50</v>
      </c>
      <c r="D24" s="94">
        <f>2+5*LOG($D$10)</f>
        <v>10.740940135031002</v>
      </c>
      <c r="E24" s="95" t="s">
        <v>51</v>
      </c>
      <c r="N24" s="54"/>
    </row>
    <row r="25" spans="2:14" s="1" customFormat="1" ht="18" x14ac:dyDescent="0.2">
      <c r="B25" s="237"/>
      <c r="C25" s="96" t="s">
        <v>230</v>
      </c>
      <c r="D25" s="97">
        <f>$D$10*$E$10</f>
        <v>268.8</v>
      </c>
      <c r="E25" s="98" t="s">
        <v>35</v>
      </c>
      <c r="N25" s="54"/>
    </row>
    <row r="26" spans="2:14" s="1" customFormat="1" x14ac:dyDescent="0.2">
      <c r="N26" s="54"/>
    </row>
    <row r="27" spans="2:14" s="1" customFormat="1" ht="17" x14ac:dyDescent="0.2">
      <c r="B27" s="235" t="s">
        <v>1241</v>
      </c>
      <c r="C27" s="90" t="s">
        <v>0</v>
      </c>
      <c r="D27" s="99">
        <f>$E$10*$D$10*$D$12/$D$14</f>
        <v>20.676923076923078</v>
      </c>
      <c r="E27" s="100"/>
      <c r="F27" s="232" t="s">
        <v>1222</v>
      </c>
      <c r="G27" s="232"/>
      <c r="N27" s="54"/>
    </row>
    <row r="28" spans="2:14" s="1" customFormat="1" ht="18" x14ac:dyDescent="0.2">
      <c r="B28" s="236"/>
      <c r="C28" s="93" t="s">
        <v>217</v>
      </c>
      <c r="D28" s="94">
        <f>$E$14/D27</f>
        <v>2.5148809523809521</v>
      </c>
      <c r="E28" s="95" t="s">
        <v>220</v>
      </c>
      <c r="F28" s="89"/>
      <c r="G28" s="89"/>
      <c r="H28" s="5"/>
      <c r="N28" s="54"/>
    </row>
    <row r="29" spans="2:14" s="1" customFormat="1" ht="18" x14ac:dyDescent="0.2">
      <c r="B29" s="236"/>
      <c r="C29" s="93" t="s">
        <v>218</v>
      </c>
      <c r="D29" s="94">
        <f>$D$10/D27</f>
        <v>2.708333333333333</v>
      </c>
      <c r="E29" s="95" t="s">
        <v>35</v>
      </c>
      <c r="F29" s="233" t="s">
        <v>475</v>
      </c>
      <c r="G29" s="233"/>
      <c r="N29" s="54"/>
    </row>
    <row r="30" spans="2:14" s="1" customFormat="1" x14ac:dyDescent="0.2">
      <c r="B30" s="236"/>
      <c r="C30" s="93" t="s">
        <v>1</v>
      </c>
      <c r="D30" s="101">
        <f>2*POWER(D29,2)</f>
        <v>14.670138888888886</v>
      </c>
      <c r="E30" s="95" t="s">
        <v>221</v>
      </c>
      <c r="F30" s="89"/>
      <c r="G30" s="89"/>
      <c r="N30" s="54"/>
    </row>
    <row r="31" spans="2:14" s="1" customFormat="1" ht="18" x14ac:dyDescent="0.25">
      <c r="B31" s="237"/>
      <c r="C31" s="96" t="s">
        <v>426</v>
      </c>
      <c r="D31" s="102">
        <f>POWER($D$10/7,2)</f>
        <v>64</v>
      </c>
      <c r="E31" s="103">
        <f>POWER($D$10/5,2)</f>
        <v>125.43999999999998</v>
      </c>
      <c r="F31" s="233" t="s">
        <v>1223</v>
      </c>
      <c r="G31" s="233"/>
      <c r="N31" s="54"/>
    </row>
    <row r="32" spans="2:14" s="1" customFormat="1" x14ac:dyDescent="0.2">
      <c r="N32" s="54"/>
    </row>
    <row r="33" spans="2:14" s="1" customFormat="1" ht="34" x14ac:dyDescent="0.25">
      <c r="B33" s="2"/>
      <c r="C33" s="5" t="s">
        <v>488</v>
      </c>
      <c r="D33" s="76" t="s">
        <v>31</v>
      </c>
      <c r="E33" s="86" t="s">
        <v>30</v>
      </c>
      <c r="F33" s="87" t="s">
        <v>1219</v>
      </c>
      <c r="G33" s="76" t="s">
        <v>29</v>
      </c>
      <c r="H33" s="5" t="s">
        <v>490</v>
      </c>
      <c r="N33" s="54"/>
    </row>
    <row r="34" spans="2:14" s="1" customFormat="1" ht="18" x14ac:dyDescent="0.2">
      <c r="B34" s="235" t="s">
        <v>1220</v>
      </c>
      <c r="C34" s="90" t="s">
        <v>1239</v>
      </c>
      <c r="D34" s="130">
        <f>$D$10*$D$12</f>
        <v>56</v>
      </c>
      <c r="E34" s="131">
        <f>$D$10/2</f>
        <v>28</v>
      </c>
      <c r="F34" s="132">
        <f>5*$E$10</f>
        <v>24</v>
      </c>
      <c r="G34" s="133">
        <f>7*$E$10</f>
        <v>33.6</v>
      </c>
      <c r="H34" s="90" t="s">
        <v>1240</v>
      </c>
      <c r="N34" s="54"/>
    </row>
    <row r="35" spans="2:14" s="1" customFormat="1" ht="18" x14ac:dyDescent="0.2">
      <c r="B35" s="236"/>
      <c r="C35" s="93" t="s">
        <v>222</v>
      </c>
      <c r="D35" s="134">
        <f>IF(D34&lt;=$D$16,D34,$D$16)</f>
        <v>56</v>
      </c>
      <c r="E35" s="135">
        <f>IF(E34&lt;=$D$16,E34,$D$16)</f>
        <v>28</v>
      </c>
      <c r="F35" s="136">
        <f>IF(F34&lt;=$D$17,F34,$D$17)</f>
        <v>24</v>
      </c>
      <c r="G35" s="137">
        <f>IF(G34&lt;=$D$17,G34,$D$17)</f>
        <v>33.6</v>
      </c>
      <c r="H35" s="93" t="s">
        <v>767</v>
      </c>
      <c r="N35" s="54"/>
    </row>
    <row r="36" spans="2:14" s="1" customFormat="1" ht="18" x14ac:dyDescent="0.2">
      <c r="B36" s="236"/>
      <c r="C36" s="93" t="s">
        <v>764</v>
      </c>
      <c r="D36" s="138">
        <f>$D$10/D35</f>
        <v>1</v>
      </c>
      <c r="E36" s="139">
        <f>2*$D$10/D34</f>
        <v>2</v>
      </c>
      <c r="F36" s="140">
        <f>F35/$E$10</f>
        <v>5</v>
      </c>
      <c r="G36" s="138">
        <f>G35/E10</f>
        <v>7.0000000000000009</v>
      </c>
      <c r="H36" s="93" t="s">
        <v>765</v>
      </c>
      <c r="N36" s="54"/>
    </row>
    <row r="37" spans="2:14" s="1" customFormat="1" ht="18" x14ac:dyDescent="0.2">
      <c r="B37" s="236"/>
      <c r="C37" s="93" t="s">
        <v>766</v>
      </c>
      <c r="D37" s="137">
        <f>D36*$E$10</f>
        <v>4.8</v>
      </c>
      <c r="E37" s="141">
        <f>E36*$E$10</f>
        <v>9.6</v>
      </c>
      <c r="F37" s="142">
        <f>$D$10/F36</f>
        <v>11.2</v>
      </c>
      <c r="G37" s="134">
        <f>$D$10/G36</f>
        <v>7.9999999999999991</v>
      </c>
      <c r="H37" s="93" t="s">
        <v>223</v>
      </c>
      <c r="N37" s="54"/>
    </row>
    <row r="38" spans="2:14" s="1" customFormat="1" ht="18" x14ac:dyDescent="0.2">
      <c r="B38" s="237"/>
      <c r="C38" s="96" t="s">
        <v>760</v>
      </c>
      <c r="D38" s="143">
        <f>2*(POWER(D36,2))</f>
        <v>2</v>
      </c>
      <c r="E38" s="144">
        <f>2*(POWER(E36,2))</f>
        <v>8</v>
      </c>
      <c r="F38" s="145">
        <f>2*(POWER(F36,2))</f>
        <v>50</v>
      </c>
      <c r="G38" s="143">
        <f>2*(POWER(G36+0.07,2))</f>
        <v>99.969800000000035</v>
      </c>
      <c r="H38" s="96" t="s">
        <v>761</v>
      </c>
      <c r="N38" s="54"/>
    </row>
    <row r="39" spans="2:14" s="1" customFormat="1" x14ac:dyDescent="0.2">
      <c r="N39" s="54"/>
    </row>
    <row r="40" spans="2:14" s="1" customFormat="1" x14ac:dyDescent="0.2">
      <c r="F40" s="74"/>
      <c r="G40" s="74"/>
      <c r="H40" s="74"/>
      <c r="I40" s="5"/>
      <c r="J40" s="5"/>
      <c r="N40" s="54"/>
    </row>
    <row r="41" spans="2:14" s="1" customFormat="1" x14ac:dyDescent="0.2">
      <c r="D41" s="151" t="s">
        <v>1164</v>
      </c>
      <c r="F41" s="75"/>
      <c r="G41" s="74"/>
      <c r="H41" s="151" t="s">
        <v>1164</v>
      </c>
      <c r="I41" s="5"/>
      <c r="J41" s="5"/>
      <c r="N41" s="54"/>
    </row>
    <row r="42" spans="2:14" s="1" customFormat="1" x14ac:dyDescent="0.2">
      <c r="D42" s="154">
        <f>M76</f>
        <v>7.9999999999999991</v>
      </c>
      <c r="F42" s="75"/>
      <c r="G42" s="74"/>
      <c r="H42" s="152">
        <f>M80</f>
        <v>4.8</v>
      </c>
      <c r="I42" s="5"/>
      <c r="J42" s="5"/>
      <c r="N42" s="54"/>
    </row>
    <row r="43" spans="2:14" s="1" customFormat="1" x14ac:dyDescent="0.2">
      <c r="D43" s="151" t="s">
        <v>1218</v>
      </c>
      <c r="F43" s="75"/>
      <c r="G43" s="74"/>
      <c r="H43" s="151" t="s">
        <v>1218</v>
      </c>
      <c r="I43" s="5"/>
      <c r="J43" s="5"/>
      <c r="N43" s="54"/>
    </row>
    <row r="44" spans="2:14" s="1" customFormat="1" x14ac:dyDescent="0.2">
      <c r="D44" s="154">
        <f>M78</f>
        <v>20.676923076923078</v>
      </c>
      <c r="F44" s="75"/>
      <c r="G44" s="74"/>
      <c r="H44" s="152">
        <f>M82</f>
        <v>13</v>
      </c>
      <c r="I44" s="5"/>
      <c r="J44" s="5"/>
      <c r="N44" s="54"/>
    </row>
    <row r="45" spans="2:14" s="1" customFormat="1" x14ac:dyDescent="0.2">
      <c r="D45" s="151" t="s">
        <v>1165</v>
      </c>
      <c r="F45" s="75"/>
      <c r="G45" s="74"/>
      <c r="H45" s="151" t="s">
        <v>1165</v>
      </c>
      <c r="I45" s="5"/>
      <c r="J45" s="5"/>
      <c r="N45" s="54"/>
    </row>
    <row r="46" spans="2:14" s="1" customFormat="1" x14ac:dyDescent="0.2">
      <c r="D46" s="154">
        <f>M77</f>
        <v>56</v>
      </c>
      <c r="F46" s="75"/>
      <c r="G46" s="74"/>
      <c r="H46" s="152">
        <f>M81</f>
        <v>33.6</v>
      </c>
      <c r="I46" s="5"/>
      <c r="J46" s="5"/>
      <c r="N46" s="54"/>
    </row>
    <row r="47" spans="2:14" s="1" customFormat="1" x14ac:dyDescent="0.2">
      <c r="D47" s="155"/>
      <c r="F47" s="75"/>
      <c r="G47" s="74"/>
      <c r="H47" s="153"/>
      <c r="I47" s="5"/>
      <c r="J47" s="5"/>
      <c r="N47" s="54"/>
    </row>
    <row r="48" spans="2:14" s="1" customFormat="1" x14ac:dyDescent="0.2">
      <c r="D48" s="2"/>
      <c r="F48" s="75"/>
      <c r="G48" s="74"/>
      <c r="H48" s="153"/>
      <c r="I48" s="5"/>
      <c r="J48" s="5"/>
      <c r="N48" s="54"/>
    </row>
    <row r="49" spans="2:14" s="1" customFormat="1" x14ac:dyDescent="0.2">
      <c r="D49" s="151" t="s">
        <v>1164</v>
      </c>
      <c r="F49" s="75"/>
      <c r="G49" s="74"/>
      <c r="H49" s="151" t="s">
        <v>1164</v>
      </c>
      <c r="I49" s="5"/>
      <c r="J49" s="5"/>
      <c r="N49" s="54"/>
    </row>
    <row r="50" spans="2:14" s="1" customFormat="1" x14ac:dyDescent="0.2">
      <c r="D50" s="152">
        <f>M84</f>
        <v>1</v>
      </c>
      <c r="F50" s="75"/>
      <c r="G50" s="74"/>
      <c r="H50" s="152">
        <f>M88</f>
        <v>2</v>
      </c>
      <c r="I50" s="5"/>
      <c r="J50" s="5"/>
      <c r="N50" s="54"/>
    </row>
    <row r="51" spans="2:14" s="1" customFormat="1" x14ac:dyDescent="0.2">
      <c r="D51" s="151" t="s">
        <v>1218</v>
      </c>
      <c r="F51" s="75"/>
      <c r="G51" s="74"/>
      <c r="H51" s="151" t="s">
        <v>1218</v>
      </c>
      <c r="I51" s="5"/>
      <c r="J51" s="5"/>
      <c r="N51" s="54"/>
    </row>
    <row r="52" spans="2:14" s="1" customFormat="1" x14ac:dyDescent="0.2">
      <c r="D52" s="156">
        <f>M86</f>
        <v>2.708333333333333</v>
      </c>
      <c r="F52" s="75"/>
      <c r="G52" s="74"/>
      <c r="H52" s="152">
        <f>M90</f>
        <v>14.670138888888886</v>
      </c>
      <c r="I52" s="5"/>
      <c r="J52" s="5"/>
      <c r="N52" s="54"/>
    </row>
    <row r="53" spans="2:14" s="1" customFormat="1" x14ac:dyDescent="0.2">
      <c r="D53" s="151" t="s">
        <v>1165</v>
      </c>
      <c r="F53" s="75"/>
      <c r="G53" s="74"/>
      <c r="H53" s="151" t="s">
        <v>1165</v>
      </c>
      <c r="I53" s="5"/>
      <c r="J53" s="5"/>
      <c r="N53" s="54"/>
    </row>
    <row r="54" spans="2:14" s="1" customFormat="1" x14ac:dyDescent="0.2">
      <c r="D54" s="152">
        <f>M85</f>
        <v>7.0000000000000009</v>
      </c>
      <c r="F54" s="75"/>
      <c r="G54" s="74"/>
      <c r="H54" s="152">
        <f>M89</f>
        <v>99.969800000000035</v>
      </c>
      <c r="I54" s="5"/>
      <c r="J54" s="5"/>
      <c r="N54" s="54"/>
    </row>
    <row r="55" spans="2:14" s="1" customFormat="1" x14ac:dyDescent="0.2">
      <c r="F55" s="75"/>
      <c r="G55" s="74"/>
      <c r="H55" s="74"/>
      <c r="I55" s="5"/>
      <c r="J55" s="5"/>
      <c r="N55" s="54"/>
    </row>
    <row r="56" spans="2:14" s="1" customFormat="1" x14ac:dyDescent="0.2">
      <c r="F56" s="75"/>
      <c r="G56" s="74"/>
      <c r="H56" s="74"/>
      <c r="I56" s="5"/>
      <c r="J56" s="5"/>
      <c r="N56" s="54"/>
    </row>
    <row r="57" spans="2:14" s="1" customFormat="1" x14ac:dyDescent="0.2">
      <c r="F57" s="75"/>
      <c r="G57" s="74"/>
      <c r="H57" s="74"/>
      <c r="I57" s="5"/>
      <c r="J57" s="5"/>
      <c r="N57" s="54"/>
    </row>
    <row r="58" spans="2:14" s="1" customFormat="1" ht="19" x14ac:dyDescent="0.25">
      <c r="B58" s="234" t="s">
        <v>1224</v>
      </c>
      <c r="C58" s="234"/>
      <c r="N58" s="54"/>
    </row>
    <row r="59" spans="2:14" s="1" customFormat="1" ht="19" x14ac:dyDescent="0.25">
      <c r="B59" s="12"/>
      <c r="N59" s="54"/>
    </row>
    <row r="60" spans="2:14" s="1" customFormat="1" x14ac:dyDescent="0.2">
      <c r="B60" s="214" t="s">
        <v>423</v>
      </c>
      <c r="C60" s="215"/>
      <c r="D60" s="218" t="s">
        <v>424</v>
      </c>
      <c r="E60" s="219"/>
      <c r="F60" s="151" t="s">
        <v>425</v>
      </c>
      <c r="I60" s="146" t="s">
        <v>89</v>
      </c>
      <c r="J60" s="147" t="s">
        <v>15</v>
      </c>
      <c r="N60" s="54"/>
    </row>
    <row r="61" spans="2:14" s="1" customFormat="1" x14ac:dyDescent="0.2">
      <c r="B61" s="201" t="s">
        <v>421</v>
      </c>
      <c r="C61" s="202"/>
      <c r="D61" s="208" t="s">
        <v>157</v>
      </c>
      <c r="E61" s="209"/>
      <c r="F61" s="157">
        <f>VLOOKUP(D61,Data!$C$8:$D$57,2,FALSE)</f>
        <v>0.03</v>
      </c>
      <c r="I61" s="148" t="s">
        <v>474</v>
      </c>
      <c r="J61" s="148" t="s">
        <v>86</v>
      </c>
      <c r="N61" s="54"/>
    </row>
    <row r="62" spans="2:14" s="1" customFormat="1" x14ac:dyDescent="0.2">
      <c r="B62" s="203" t="s">
        <v>422</v>
      </c>
      <c r="C62" s="204"/>
      <c r="D62" s="210" t="s">
        <v>431</v>
      </c>
      <c r="E62" s="211"/>
      <c r="F62" s="158">
        <f>VLOOKUP(D62,Data!$G$8:$H$57,2,FALSE)</f>
        <v>0.34</v>
      </c>
      <c r="I62" s="149" t="s">
        <v>85</v>
      </c>
      <c r="J62" s="149" t="s">
        <v>87</v>
      </c>
      <c r="N62" s="54"/>
    </row>
    <row r="63" spans="2:14" s="1" customFormat="1" x14ac:dyDescent="0.2">
      <c r="B63" s="203" t="s">
        <v>236</v>
      </c>
      <c r="C63" s="204"/>
      <c r="D63" s="210" t="s">
        <v>1175</v>
      </c>
      <c r="E63" s="211"/>
      <c r="F63" s="158">
        <f>VLOOKUP(D63,Data!$J$8:$K$15,2,FALSE)</f>
        <v>-12.74</v>
      </c>
      <c r="I63" s="149" t="s">
        <v>91</v>
      </c>
      <c r="J63" s="149" t="s">
        <v>98</v>
      </c>
      <c r="N63" s="54"/>
    </row>
    <row r="64" spans="2:14" s="1" customFormat="1" x14ac:dyDescent="0.2">
      <c r="B64" s="203" t="s">
        <v>237</v>
      </c>
      <c r="C64" s="204"/>
      <c r="D64" s="210" t="s">
        <v>282</v>
      </c>
      <c r="E64" s="211"/>
      <c r="F64" s="158">
        <f>VLOOKUP(D64,Data!$M$8:$P$117,4,FALSE)</f>
        <v>4</v>
      </c>
      <c r="I64" s="149" t="s">
        <v>92</v>
      </c>
      <c r="J64" s="149" t="s">
        <v>97</v>
      </c>
      <c r="N64" s="54"/>
    </row>
    <row r="65" spans="2:14" s="1" customFormat="1" x14ac:dyDescent="0.2">
      <c r="B65" s="203" t="s">
        <v>1159</v>
      </c>
      <c r="C65" s="204"/>
      <c r="D65" s="210" t="s">
        <v>1177</v>
      </c>
      <c r="E65" s="211"/>
      <c r="F65" s="158">
        <f>VLOOKUP(D65,Data!$R$8:$U$107,4,FALSE)</f>
        <v>10.5</v>
      </c>
      <c r="H65" s="78"/>
      <c r="I65" s="149" t="s">
        <v>93</v>
      </c>
      <c r="J65" s="149" t="s">
        <v>96</v>
      </c>
      <c r="N65" s="54"/>
    </row>
    <row r="66" spans="2:14" s="1" customFormat="1" x14ac:dyDescent="0.2">
      <c r="B66" s="229" t="s">
        <v>1158</v>
      </c>
      <c r="C66" s="230"/>
      <c r="D66" s="212">
        <v>157</v>
      </c>
      <c r="E66" s="213"/>
      <c r="F66" s="159">
        <f>VLOOKUP(D66,Data!$W$8:$Z$407,4,FALSE)</f>
        <v>10.4</v>
      </c>
      <c r="H66" s="77"/>
      <c r="I66" s="150" t="s">
        <v>94</v>
      </c>
      <c r="J66" s="150" t="s">
        <v>95</v>
      </c>
      <c r="N66" s="54"/>
    </row>
    <row r="67" spans="2:14" s="1" customFormat="1" ht="17" x14ac:dyDescent="0.25">
      <c r="F67" s="88" t="s">
        <v>1221</v>
      </c>
      <c r="N67" s="54"/>
    </row>
    <row r="68" spans="2:14" s="1" customFormat="1" x14ac:dyDescent="0.2">
      <c r="N68" s="54"/>
    </row>
    <row r="69" spans="2:14" s="1" customFormat="1" x14ac:dyDescent="0.2">
      <c r="N69" s="54"/>
    </row>
    <row r="70" spans="2:14" s="1" customFormat="1" x14ac:dyDescent="0.2">
      <c r="B70" s="48"/>
      <c r="C70" s="48"/>
      <c r="D70" s="48"/>
      <c r="E70" s="48"/>
      <c r="F70" s="48"/>
      <c r="G70" s="48"/>
      <c r="H70" s="48"/>
      <c r="I70" s="48"/>
      <c r="J70" s="48"/>
      <c r="K70" s="48"/>
      <c r="L70" s="48"/>
      <c r="M70" s="48"/>
      <c r="N70" s="58"/>
    </row>
    <row r="71" spans="2:14" s="1" customFormat="1" x14ac:dyDescent="0.2">
      <c r="N71" s="54"/>
    </row>
    <row r="72" spans="2:14" s="1" customFormat="1" x14ac:dyDescent="0.2">
      <c r="N72" s="54"/>
    </row>
    <row r="73" spans="2:14" s="1" customFormat="1" x14ac:dyDescent="0.2">
      <c r="B73" s="15"/>
      <c r="C73" s="16"/>
      <c r="D73" s="16"/>
      <c r="E73" s="16"/>
      <c r="F73" s="16"/>
      <c r="G73" s="17"/>
      <c r="H73" s="5"/>
      <c r="J73" s="22" t="s">
        <v>105</v>
      </c>
      <c r="K73" s="22"/>
    </row>
    <row r="74" spans="2:14" s="1" customFormat="1" ht="18" customHeight="1" x14ac:dyDescent="0.2">
      <c r="B74" s="18"/>
      <c r="C74" s="5"/>
      <c r="D74" s="5"/>
      <c r="E74" s="5"/>
      <c r="F74" s="5"/>
      <c r="G74" s="19"/>
      <c r="H74" s="5"/>
      <c r="J74" s="11" t="s">
        <v>83</v>
      </c>
      <c r="K74" s="11" t="s">
        <v>99</v>
      </c>
      <c r="L74" s="59"/>
      <c r="M74" s="231" t="s">
        <v>753</v>
      </c>
      <c r="N74" s="231"/>
    </row>
    <row r="75" spans="2:14" s="1" customFormat="1" ht="18" customHeight="1" x14ac:dyDescent="0.2">
      <c r="B75" s="18"/>
      <c r="C75" s="5"/>
      <c r="D75" s="5"/>
      <c r="E75" s="5"/>
      <c r="F75" s="5"/>
      <c r="G75" s="19"/>
      <c r="H75" s="5"/>
      <c r="J75" s="105" t="s">
        <v>100</v>
      </c>
      <c r="K75" s="105" t="s">
        <v>106</v>
      </c>
      <c r="L75" s="54"/>
      <c r="M75" s="85" t="s">
        <v>425</v>
      </c>
      <c r="N75" s="85"/>
    </row>
    <row r="76" spans="2:14" s="1" customFormat="1" ht="18" customHeight="1" x14ac:dyDescent="0.2">
      <c r="B76" s="18"/>
      <c r="C76" s="5"/>
      <c r="D76" s="5"/>
      <c r="E76" s="5"/>
      <c r="F76" s="5"/>
      <c r="G76" s="19"/>
      <c r="H76" s="5"/>
      <c r="J76" s="106" t="s">
        <v>101</v>
      </c>
      <c r="K76" s="106" t="s">
        <v>107</v>
      </c>
      <c r="L76" s="54" t="s">
        <v>758</v>
      </c>
      <c r="M76" s="110">
        <f>G37</f>
        <v>7.9999999999999991</v>
      </c>
      <c r="N76" s="111">
        <v>1</v>
      </c>
    </row>
    <row r="77" spans="2:14" s="1" customFormat="1" ht="18" customHeight="1" x14ac:dyDescent="0.2">
      <c r="B77" s="18"/>
      <c r="C77" s="5"/>
      <c r="D77" s="5"/>
      <c r="E77" s="5"/>
      <c r="F77" s="5"/>
      <c r="G77" s="19"/>
      <c r="H77" s="5"/>
      <c r="I77" s="205" t="s">
        <v>113</v>
      </c>
      <c r="J77" s="106" t="s">
        <v>102</v>
      </c>
      <c r="K77" s="106" t="s">
        <v>108</v>
      </c>
      <c r="L77" s="54" t="s">
        <v>756</v>
      </c>
      <c r="M77" s="112">
        <f>D34</f>
        <v>56</v>
      </c>
      <c r="N77" s="113">
        <v>1</v>
      </c>
    </row>
    <row r="78" spans="2:14" s="1" customFormat="1" ht="18" customHeight="1" x14ac:dyDescent="0.2">
      <c r="B78" s="18"/>
      <c r="C78" s="5"/>
      <c r="D78" s="5"/>
      <c r="E78" s="5"/>
      <c r="F78" s="5"/>
      <c r="G78" s="19"/>
      <c r="H78" s="5"/>
      <c r="I78" s="206"/>
      <c r="J78" s="106" t="s">
        <v>88</v>
      </c>
      <c r="K78" s="106" t="s">
        <v>109</v>
      </c>
      <c r="L78" s="54" t="s">
        <v>757</v>
      </c>
      <c r="M78" s="114">
        <f>D27</f>
        <v>20.676923076923078</v>
      </c>
      <c r="N78" s="115">
        <v>1</v>
      </c>
    </row>
    <row r="79" spans="2:14" s="1" customFormat="1" x14ac:dyDescent="0.2">
      <c r="B79" s="18"/>
      <c r="C79" s="5"/>
      <c r="D79" s="5"/>
      <c r="E79" s="5"/>
      <c r="F79" s="5"/>
      <c r="G79" s="19"/>
      <c r="H79" s="5"/>
      <c r="I79" s="207"/>
      <c r="J79" s="106" t="s">
        <v>90</v>
      </c>
      <c r="K79" s="106" t="s">
        <v>110</v>
      </c>
      <c r="L79" s="54"/>
      <c r="M79" s="85" t="s">
        <v>754</v>
      </c>
      <c r="N79" s="85"/>
    </row>
    <row r="80" spans="2:14" s="1" customFormat="1" x14ac:dyDescent="0.2">
      <c r="B80" s="18"/>
      <c r="C80" s="5"/>
      <c r="D80" s="5"/>
      <c r="E80" s="5"/>
      <c r="F80" s="5"/>
      <c r="G80" s="19"/>
      <c r="H80" s="5"/>
      <c r="J80" s="106" t="s">
        <v>103</v>
      </c>
      <c r="K80" s="106" t="s">
        <v>111</v>
      </c>
      <c r="L80" s="54" t="s">
        <v>758</v>
      </c>
      <c r="M80" s="116">
        <f>D37</f>
        <v>4.8</v>
      </c>
      <c r="N80" s="111">
        <v>1</v>
      </c>
    </row>
    <row r="81" spans="2:18" s="1" customFormat="1" x14ac:dyDescent="0.2">
      <c r="B81" s="18"/>
      <c r="C81" s="5"/>
      <c r="D81" s="5"/>
      <c r="E81" s="5"/>
      <c r="F81" s="5"/>
      <c r="G81" s="19"/>
      <c r="H81" s="5"/>
      <c r="J81" s="107" t="s">
        <v>104</v>
      </c>
      <c r="K81" s="107" t="s">
        <v>112</v>
      </c>
      <c r="L81" s="54" t="s">
        <v>756</v>
      </c>
      <c r="M81" s="117">
        <f>G35</f>
        <v>33.6</v>
      </c>
      <c r="N81" s="113">
        <v>1</v>
      </c>
    </row>
    <row r="82" spans="2:18" s="1" customFormat="1" ht="16" customHeight="1" x14ac:dyDescent="0.2">
      <c r="B82" s="18"/>
      <c r="C82" s="5"/>
      <c r="D82" s="5"/>
      <c r="E82" s="5"/>
      <c r="F82" s="5"/>
      <c r="G82" s="19"/>
      <c r="H82" s="5"/>
      <c r="J82" s="5"/>
      <c r="K82" s="5"/>
      <c r="L82" s="54" t="s">
        <v>757</v>
      </c>
      <c r="M82" s="115">
        <f>$D$14</f>
        <v>13</v>
      </c>
      <c r="N82" s="115">
        <v>1</v>
      </c>
    </row>
    <row r="83" spans="2:18" s="1" customFormat="1" x14ac:dyDescent="0.2">
      <c r="B83" s="18"/>
      <c r="C83" s="5"/>
      <c r="D83" s="5"/>
      <c r="E83" s="5"/>
      <c r="F83" s="5"/>
      <c r="G83" s="19"/>
      <c r="H83" s="5"/>
      <c r="J83" s="5"/>
      <c r="K83" s="5"/>
      <c r="L83" s="54"/>
      <c r="M83" s="85" t="s">
        <v>755</v>
      </c>
      <c r="N83" s="85"/>
    </row>
    <row r="84" spans="2:18" s="1" customFormat="1" x14ac:dyDescent="0.2">
      <c r="B84" s="18"/>
      <c r="C84" s="5"/>
      <c r="D84" s="5"/>
      <c r="E84" s="5"/>
      <c r="F84" s="5"/>
      <c r="G84" s="19"/>
      <c r="H84" s="5"/>
      <c r="J84" s="11" t="s">
        <v>45</v>
      </c>
      <c r="K84" s="11" t="s">
        <v>47</v>
      </c>
      <c r="L84" s="54" t="s">
        <v>758</v>
      </c>
      <c r="M84" s="116">
        <f>D36</f>
        <v>1</v>
      </c>
      <c r="N84" s="111">
        <v>1</v>
      </c>
    </row>
    <row r="85" spans="2:18" s="1" customFormat="1" x14ac:dyDescent="0.2">
      <c r="B85" s="20" t="s">
        <v>79</v>
      </c>
      <c r="C85" s="5"/>
      <c r="D85" s="5"/>
      <c r="E85" s="5"/>
      <c r="F85" s="5"/>
      <c r="G85" s="19"/>
      <c r="H85" s="5"/>
      <c r="J85" s="105" t="s">
        <v>46</v>
      </c>
      <c r="K85" s="104">
        <v>7.7</v>
      </c>
      <c r="L85" s="54" t="s">
        <v>756</v>
      </c>
      <c r="M85" s="117">
        <f>G36</f>
        <v>7.0000000000000009</v>
      </c>
      <c r="N85" s="113">
        <v>1</v>
      </c>
    </row>
    <row r="86" spans="2:18" s="1" customFormat="1" x14ac:dyDescent="0.2">
      <c r="B86" s="20"/>
      <c r="C86" s="5"/>
      <c r="D86" s="5"/>
      <c r="E86" s="5"/>
      <c r="F86" s="5"/>
      <c r="G86" s="19"/>
      <c r="H86" s="5"/>
      <c r="J86" s="106">
        <v>30</v>
      </c>
      <c r="K86" s="108">
        <v>7</v>
      </c>
      <c r="L86" s="54" t="s">
        <v>757</v>
      </c>
      <c r="M86" s="118">
        <f>D29</f>
        <v>2.708333333333333</v>
      </c>
      <c r="N86" s="115">
        <v>1</v>
      </c>
    </row>
    <row r="87" spans="2:18" s="1" customFormat="1" x14ac:dyDescent="0.2">
      <c r="B87" s="20" t="s">
        <v>80</v>
      </c>
      <c r="C87" s="5"/>
      <c r="D87" s="5"/>
      <c r="E87" s="5"/>
      <c r="F87" s="5"/>
      <c r="G87" s="19"/>
      <c r="H87" s="5"/>
      <c r="J87" s="106">
        <v>35</v>
      </c>
      <c r="K87" s="108">
        <v>6.5</v>
      </c>
      <c r="L87" s="54"/>
      <c r="M87" s="85" t="s">
        <v>17</v>
      </c>
      <c r="N87" s="85"/>
    </row>
    <row r="88" spans="2:18" s="1" customFormat="1" x14ac:dyDescent="0.2">
      <c r="B88" s="20"/>
      <c r="C88" s="5"/>
      <c r="D88" s="5"/>
      <c r="E88" s="5"/>
      <c r="F88" s="5"/>
      <c r="G88" s="19"/>
      <c r="H88" s="5"/>
      <c r="J88" s="106">
        <v>45</v>
      </c>
      <c r="K88" s="108">
        <v>6</v>
      </c>
      <c r="L88" s="54" t="s">
        <v>758</v>
      </c>
      <c r="M88" s="116">
        <f>D38</f>
        <v>2</v>
      </c>
      <c r="N88" s="111">
        <v>1</v>
      </c>
      <c r="R88" s="27"/>
    </row>
    <row r="89" spans="2:18" s="1" customFormat="1" ht="18" x14ac:dyDescent="0.25">
      <c r="B89" s="21" t="s">
        <v>119</v>
      </c>
      <c r="C89" s="22"/>
      <c r="D89" s="22"/>
      <c r="E89" s="22"/>
      <c r="F89" s="22"/>
      <c r="G89" s="23"/>
      <c r="H89" s="5"/>
      <c r="J89" s="106">
        <v>60</v>
      </c>
      <c r="K89" s="108">
        <v>5.5</v>
      </c>
      <c r="L89" s="54" t="s">
        <v>756</v>
      </c>
      <c r="M89" s="117">
        <f>G38</f>
        <v>99.969800000000035</v>
      </c>
      <c r="N89" s="113">
        <v>1</v>
      </c>
    </row>
    <row r="90" spans="2:18" s="1" customFormat="1" x14ac:dyDescent="0.2">
      <c r="H90" s="5"/>
      <c r="I90"/>
      <c r="J90" s="107">
        <v>80</v>
      </c>
      <c r="K90" s="109">
        <v>5</v>
      </c>
      <c r="L90" s="54" t="s">
        <v>757</v>
      </c>
      <c r="M90" s="119">
        <f>D30</f>
        <v>14.670138888888886</v>
      </c>
      <c r="N90" s="115">
        <v>1</v>
      </c>
    </row>
    <row r="91" spans="2:18" s="1" customFormat="1" x14ac:dyDescent="0.2">
      <c r="H91" s="5"/>
      <c r="I91"/>
      <c r="K91" s="5" t="s">
        <v>35</v>
      </c>
      <c r="N91" s="56"/>
    </row>
    <row r="92" spans="2:18" s="1" customFormat="1" ht="18" customHeight="1" x14ac:dyDescent="0.2">
      <c r="H92" s="5"/>
      <c r="J92"/>
      <c r="N92" s="56"/>
    </row>
    <row r="93" spans="2:18" s="1" customFormat="1" x14ac:dyDescent="0.2">
      <c r="H93" s="5"/>
      <c r="N93" s="54"/>
    </row>
    <row r="94" spans="2:18" s="1" customFormat="1" x14ac:dyDescent="0.2">
      <c r="H94" s="5"/>
      <c r="N94" s="54"/>
    </row>
    <row r="95" spans="2:18" s="1" customFormat="1" x14ac:dyDescent="0.2">
      <c r="H95" s="5"/>
      <c r="N95" s="54"/>
    </row>
    <row r="96" spans="2:18" s="1" customFormat="1" x14ac:dyDescent="0.2">
      <c r="H96" s="5"/>
      <c r="N96" s="54"/>
    </row>
    <row r="97" spans="2:14" s="1" customFormat="1" x14ac:dyDescent="0.2">
      <c r="H97" s="5"/>
      <c r="N97" s="54"/>
    </row>
    <row r="98" spans="2:14" s="1" customFormat="1" x14ac:dyDescent="0.2">
      <c r="H98" s="5"/>
      <c r="N98" s="54"/>
    </row>
    <row r="99" spans="2:14" s="1" customFormat="1" x14ac:dyDescent="0.2">
      <c r="H99" s="5"/>
      <c r="N99" s="54"/>
    </row>
    <row r="100" spans="2:14" s="1" customFormat="1" x14ac:dyDescent="0.2">
      <c r="H100" s="5"/>
      <c r="N100" s="54"/>
    </row>
    <row r="101" spans="2:14" s="1" customFormat="1" x14ac:dyDescent="0.2">
      <c r="B101" s="5"/>
      <c r="C101" s="5"/>
      <c r="D101" s="5"/>
      <c r="E101" s="5"/>
      <c r="F101" s="5"/>
      <c r="G101" s="5"/>
      <c r="H101" s="5"/>
      <c r="N101" s="54"/>
    </row>
    <row r="102" spans="2:14" s="1" customFormat="1" x14ac:dyDescent="0.2">
      <c r="N102" s="54"/>
    </row>
    <row r="103" spans="2:14" s="1" customFormat="1" x14ac:dyDescent="0.2">
      <c r="N103" s="54"/>
    </row>
    <row r="104" spans="2:14" s="1" customFormat="1" x14ac:dyDescent="0.2">
      <c r="N104" s="54"/>
    </row>
    <row r="105" spans="2:14" x14ac:dyDescent="0.2">
      <c r="B105" s="1"/>
      <c r="C105" s="1"/>
      <c r="D105" s="1"/>
      <c r="E105" s="1"/>
      <c r="F105" s="1"/>
    </row>
    <row r="106" spans="2:14" x14ac:dyDescent="0.2">
      <c r="B106" s="1"/>
      <c r="C106" s="1"/>
      <c r="D106" s="1"/>
      <c r="E106" s="1"/>
      <c r="F106" s="1"/>
    </row>
    <row r="107" spans="2:14" x14ac:dyDescent="0.2">
      <c r="B107" s="1"/>
      <c r="C107" s="1"/>
      <c r="D107" s="1"/>
      <c r="E107" s="1"/>
      <c r="F107" s="1"/>
    </row>
    <row r="108" spans="2:14" x14ac:dyDescent="0.2">
      <c r="B108" s="1"/>
      <c r="C108" s="1"/>
      <c r="D108" s="1"/>
      <c r="E108" s="1"/>
      <c r="F108" s="1"/>
    </row>
    <row r="109" spans="2:14" x14ac:dyDescent="0.2">
      <c r="B109" s="1"/>
      <c r="C109" s="1"/>
      <c r="D109" s="1"/>
      <c r="E109" s="1"/>
      <c r="F109" s="1"/>
    </row>
    <row r="110" spans="2:14" x14ac:dyDescent="0.2">
      <c r="B110" s="1"/>
      <c r="C110" s="1"/>
      <c r="D110" s="1"/>
      <c r="E110" s="1"/>
      <c r="F110" s="1"/>
    </row>
    <row r="111" spans="2:14" x14ac:dyDescent="0.2">
      <c r="B111" s="1"/>
      <c r="C111" s="1"/>
      <c r="D111" s="1"/>
      <c r="E111" s="1"/>
      <c r="F111" s="1"/>
    </row>
    <row r="112" spans="2:14" x14ac:dyDescent="0.2">
      <c r="B112" s="1"/>
      <c r="C112" s="1"/>
      <c r="D112" s="1"/>
      <c r="E112" s="1"/>
      <c r="F112" s="1"/>
    </row>
    <row r="113" spans="2:6" x14ac:dyDescent="0.2">
      <c r="B113" s="1"/>
      <c r="C113" s="1"/>
      <c r="D113" s="1"/>
      <c r="E113" s="1"/>
      <c r="F113" s="1"/>
    </row>
    <row r="114" spans="2:6" x14ac:dyDescent="0.2">
      <c r="B114" s="1"/>
      <c r="C114" s="1"/>
      <c r="D114" s="1"/>
      <c r="E114" s="1"/>
      <c r="F114" s="1"/>
    </row>
    <row r="115" spans="2:6" x14ac:dyDescent="0.2">
      <c r="B115" s="1"/>
      <c r="C115" s="1"/>
      <c r="D115" s="1"/>
      <c r="E115" s="1"/>
      <c r="F115" s="1"/>
    </row>
    <row r="116" spans="2:6" x14ac:dyDescent="0.2">
      <c r="B116" s="1"/>
      <c r="C116" s="1"/>
      <c r="D116" s="1"/>
      <c r="E116" s="1"/>
      <c r="F116" s="1"/>
    </row>
  </sheetData>
  <mergeCells count="35">
    <mergeCell ref="M74:N74"/>
    <mergeCell ref="F27:G27"/>
    <mergeCell ref="F29:G29"/>
    <mergeCell ref="F31:G31"/>
    <mergeCell ref="B7:C7"/>
    <mergeCell ref="B20:C20"/>
    <mergeCell ref="B58:C58"/>
    <mergeCell ref="B22:B25"/>
    <mergeCell ref="B27:B31"/>
    <mergeCell ref="B34:B38"/>
    <mergeCell ref="B9:C9"/>
    <mergeCell ref="B10:C10"/>
    <mergeCell ref="B65:C65"/>
    <mergeCell ref="B66:C66"/>
    <mergeCell ref="B11:C11"/>
    <mergeCell ref="B12:C12"/>
    <mergeCell ref="B13:C13"/>
    <mergeCell ref="B14:C14"/>
    <mergeCell ref="B15:C15"/>
    <mergeCell ref="D60:E60"/>
    <mergeCell ref="B2:I4"/>
    <mergeCell ref="B16:C16"/>
    <mergeCell ref="B17:C17"/>
    <mergeCell ref="B60:C60"/>
    <mergeCell ref="B61:C61"/>
    <mergeCell ref="B62:C62"/>
    <mergeCell ref="B63:C63"/>
    <mergeCell ref="B64:C64"/>
    <mergeCell ref="I77:I79"/>
    <mergeCell ref="D61:E61"/>
    <mergeCell ref="D62:E62"/>
    <mergeCell ref="D63:E63"/>
    <mergeCell ref="D64:E64"/>
    <mergeCell ref="D65:E65"/>
    <mergeCell ref="D66:E66"/>
  </mergeCells>
  <conditionalFormatting sqref="D27">
    <cfRule type="cellIs" dxfId="47" priority="92" operator="greaterThan">
      <formula>$D$35</formula>
    </cfRule>
    <cfRule type="cellIs" dxfId="46" priority="93" operator="lessThan">
      <formula>$G$37</formula>
    </cfRule>
    <cfRule type="cellIs" dxfId="45" priority="94" operator="between">
      <formula>$G$37</formula>
      <formula>$D$35</formula>
    </cfRule>
  </conditionalFormatting>
  <conditionalFormatting sqref="D29">
    <cfRule type="cellIs" dxfId="44" priority="95" operator="greaterThan">
      <formula>$G$36</formula>
    </cfRule>
    <cfRule type="cellIs" dxfId="43" priority="96" operator="lessThan">
      <formula>$D$36</formula>
    </cfRule>
    <cfRule type="cellIs" dxfId="42" priority="97" operator="between">
      <formula>$D$36</formula>
      <formula>$G$36</formula>
    </cfRule>
  </conditionalFormatting>
  <conditionalFormatting sqref="D34">
    <cfRule type="cellIs" dxfId="41" priority="98" operator="lessThan">
      <formula>$D$16</formula>
    </cfRule>
    <cfRule type="cellIs" dxfId="40" priority="99" operator="greaterThan">
      <formula>$D$16</formula>
    </cfRule>
  </conditionalFormatting>
  <conditionalFormatting sqref="D44">
    <cfRule type="cellIs" dxfId="39" priority="11" operator="between">
      <formula>$D$42</formula>
      <formula>$D$46</formula>
    </cfRule>
    <cfRule type="cellIs" dxfId="38" priority="12" operator="greaterThan">
      <formula>$D$46</formula>
    </cfRule>
    <cfRule type="cellIs" dxfId="37" priority="13" operator="lessThan">
      <formula>$D$42</formula>
    </cfRule>
  </conditionalFormatting>
  <conditionalFormatting sqref="D52">
    <cfRule type="cellIs" dxfId="36" priority="5" operator="greaterThan">
      <formula>$D$54</formula>
    </cfRule>
    <cfRule type="cellIs" dxfId="35" priority="6" operator="lessThan">
      <formula>$D$50</formula>
    </cfRule>
    <cfRule type="cellIs" dxfId="34" priority="7" operator="between">
      <formula>$D$50</formula>
      <formula>$D$54</formula>
    </cfRule>
  </conditionalFormatting>
  <conditionalFormatting sqref="F61:F66">
    <cfRule type="cellIs" dxfId="33" priority="60" operator="lessThan">
      <formula>$D$24</formula>
    </cfRule>
    <cfRule type="cellIs" dxfId="32" priority="61" operator="greaterThan">
      <formula>$D$24</formula>
    </cfRule>
  </conditionalFormatting>
  <conditionalFormatting sqref="G34">
    <cfRule type="cellIs" dxfId="31" priority="100" operator="lessThan">
      <formula>$D$17</formula>
    </cfRule>
    <cfRule type="cellIs" dxfId="30" priority="101" operator="greaterThan">
      <formula>$D$17</formula>
    </cfRule>
  </conditionalFormatting>
  <conditionalFormatting sqref="H44">
    <cfRule type="cellIs" dxfId="29" priority="8" operator="greaterThan">
      <formula>$H$46</formula>
    </cfRule>
    <cfRule type="cellIs" dxfId="28" priority="9" operator="lessThan">
      <formula>$H$42</formula>
    </cfRule>
    <cfRule type="cellIs" dxfId="27" priority="10" operator="between">
      <formula>$H$42</formula>
      <formula>$H$46</formula>
    </cfRule>
  </conditionalFormatting>
  <conditionalFormatting sqref="H52">
    <cfRule type="cellIs" dxfId="26" priority="2" operator="greaterThan">
      <formula>$H$54</formula>
    </cfRule>
    <cfRule type="cellIs" dxfId="25" priority="3" operator="lessThan">
      <formula>$H$50</formula>
    </cfRule>
    <cfRule type="cellIs" dxfId="24" priority="4" operator="between">
      <formula>$H$50</formula>
      <formula>$H$54</formula>
    </cfRule>
  </conditionalFormatting>
  <conditionalFormatting sqref="K85:K90">
    <cfRule type="colorScale" priority="1">
      <colorScale>
        <cfvo type="min"/>
        <cfvo type="percentile" val="50"/>
        <cfvo type="max"/>
        <color rgb="FFF8696B"/>
        <color rgb="FFFFEB84"/>
        <color rgb="FF63BE7B"/>
      </colorScale>
    </cfRule>
  </conditionalFormatting>
  <hyperlinks>
    <hyperlink ref="I60" r:id="rId1" xr:uid="{A4A99E25-8945-EB41-B057-0E1119AA6E48}"/>
  </hyperlinks>
  <pageMargins left="0.7" right="0.7" top="0.75" bottom="0.75" header="0.3" footer="0.3"/>
  <pageSetup paperSize="9" scale="62" orientation="landscape" horizontalDpi="0" verticalDpi="0"/>
  <headerFooter>
    <oddHeader>&amp;C&amp;"Calibri,Regular"Telescope Equations</oddHeader>
    <oddFooter xml:space="preserve">&amp;C&amp;"Calibri,Regular"Hans Sassenburg (hsassenburg@me.com) </oddFooter>
  </headerFooter>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DB1C45A8-6DD2-8F46-9EC3-4B2F6D897F47}">
          <x14:formula1>
            <xm:f>Equipment!$B$7:$B$41</xm:f>
          </x14:formula1>
          <xm:sqref>B10</xm:sqref>
        </x14:dataValidation>
        <x14:dataValidation type="list" allowBlank="1" showInputMessage="1" showErrorMessage="1" xr:uid="{9081CE73-C509-5346-8FD3-886B311FFDE3}">
          <x14:formula1>
            <xm:f>Equipment!$I$7:$I$41</xm:f>
          </x14:formula1>
          <xm:sqref>B14</xm:sqref>
        </x14:dataValidation>
        <x14:dataValidation type="list" allowBlank="1" showInputMessage="1" showErrorMessage="1" xr:uid="{0DA240D6-3966-BD48-AFE2-16934FC6A0C6}">
          <x14:formula1>
            <xm:f>Equipment!$F$7:$F$41</xm:f>
          </x14:formula1>
          <xm:sqref>B12</xm:sqref>
        </x14:dataValidation>
        <x14:dataValidation type="list" allowBlank="1" showInputMessage="1" showErrorMessage="1" xr:uid="{D7DCD2EE-1AA3-BA4E-A4C2-132A809ECCF6}">
          <x14:formula1>
            <xm:f>Data!$C$8:$C$57</xm:f>
          </x14:formula1>
          <xm:sqref>D61:E61</xm:sqref>
        </x14:dataValidation>
        <x14:dataValidation type="list" allowBlank="1" showInputMessage="1" showErrorMessage="1" xr:uid="{11DDACED-8AC2-5844-BEA8-94B6560A3035}">
          <x14:formula1>
            <xm:f>Data!$G$8:$G$57</xm:f>
          </x14:formula1>
          <xm:sqref>D62:E62</xm:sqref>
        </x14:dataValidation>
        <x14:dataValidation type="list" allowBlank="1" showInputMessage="1" showErrorMessage="1" xr:uid="{B13B3684-0E35-F443-B27D-30B06ED61F80}">
          <x14:formula1>
            <xm:f>Data!$J$8:$J$15</xm:f>
          </x14:formula1>
          <xm:sqref>D63:E63</xm:sqref>
        </x14:dataValidation>
        <x14:dataValidation type="list" allowBlank="1" showInputMessage="1" showErrorMessage="1" xr:uid="{CBB6C3BC-047D-F74B-A403-622F1ED96808}">
          <x14:formula1>
            <xm:f>Data!$M$8:$M$117</xm:f>
          </x14:formula1>
          <xm:sqref>D64:E64</xm:sqref>
        </x14:dataValidation>
        <x14:dataValidation type="list" allowBlank="1" showInputMessage="1" showErrorMessage="1" xr:uid="{03F5A7E5-E502-BC47-849B-358C8AF2821F}">
          <x14:formula1>
            <xm:f>Data!$R$8:$R$107</xm:f>
          </x14:formula1>
          <xm:sqref>D65:E65</xm:sqref>
        </x14:dataValidation>
        <x14:dataValidation type="list" allowBlank="1" showInputMessage="1" showErrorMessage="1" xr:uid="{E365811C-0F55-2240-AC03-1123FE9210DF}">
          <x14:formula1>
            <xm:f>Data!$W$8:$W$407</xm:f>
          </x14:formula1>
          <xm:sqref>D66:E66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CFB46-69E1-1D45-BCA0-A9EBBD1183E2}">
  <dimension ref="B1:V43"/>
  <sheetViews>
    <sheetView showGridLines="0" zoomScaleNormal="100" workbookViewId="0"/>
  </sheetViews>
  <sheetFormatPr baseColWidth="10" defaultRowHeight="16" x14ac:dyDescent="0.2"/>
  <cols>
    <col min="2" max="2" width="25.83203125" customWidth="1"/>
    <col min="3" max="4" width="10.83203125" style="6"/>
    <col min="6" max="6" width="25.83203125" customWidth="1"/>
    <col min="9" max="9" width="25.83203125" customWidth="1"/>
    <col min="10" max="11" width="10.83203125" style="6"/>
    <col min="13" max="13" width="25.83203125" customWidth="1"/>
    <col min="14" max="17" width="15.83203125" style="6" customWidth="1"/>
    <col min="18" max="18" width="28.33203125" style="6" customWidth="1"/>
    <col min="20" max="20" width="33.33203125" customWidth="1"/>
    <col min="21" max="21" width="15.83203125" style="6" customWidth="1"/>
    <col min="22" max="22" width="20.83203125" style="6" customWidth="1"/>
  </cols>
  <sheetData>
    <row r="1" spans="2:22" s="1" customFormat="1" x14ac:dyDescent="0.2">
      <c r="C1" s="5"/>
      <c r="D1" s="5"/>
      <c r="J1" s="5"/>
      <c r="K1" s="5"/>
      <c r="N1" s="5"/>
      <c r="O1" s="5"/>
      <c r="P1" s="5"/>
      <c r="Q1" s="5"/>
      <c r="R1" s="5"/>
      <c r="U1" s="5"/>
      <c r="V1" s="5"/>
    </row>
    <row r="2" spans="2:22" s="1" customFormat="1" ht="19" x14ac:dyDescent="0.25">
      <c r="B2" s="241" t="s">
        <v>759</v>
      </c>
      <c r="C2" s="241"/>
      <c r="D2" s="5"/>
      <c r="J2" s="5"/>
      <c r="K2" s="5"/>
      <c r="M2" s="240" t="s">
        <v>1206</v>
      </c>
      <c r="N2" s="240"/>
      <c r="O2" s="240"/>
      <c r="P2" s="240"/>
      <c r="Q2" s="240"/>
      <c r="R2" s="240"/>
      <c r="S2" s="240"/>
      <c r="T2" s="240"/>
      <c r="U2" s="240"/>
      <c r="V2" s="240"/>
    </row>
    <row r="3" spans="2:22" s="1" customFormat="1" x14ac:dyDescent="0.2">
      <c r="C3" s="5"/>
      <c r="D3" s="5"/>
      <c r="J3" s="5"/>
      <c r="K3" s="5"/>
      <c r="N3" s="5"/>
      <c r="O3" s="5"/>
      <c r="P3" s="5"/>
      <c r="Q3" s="5"/>
      <c r="R3" s="5"/>
      <c r="U3" s="5"/>
      <c r="V3" s="5"/>
    </row>
    <row r="4" spans="2:22" s="1" customFormat="1" ht="19" x14ac:dyDescent="0.25">
      <c r="B4" s="12" t="s">
        <v>32</v>
      </c>
      <c r="C4" s="5"/>
      <c r="D4" s="5"/>
      <c r="F4" s="12" t="s">
        <v>1215</v>
      </c>
      <c r="I4" s="12" t="s">
        <v>1195</v>
      </c>
      <c r="J4" s="5"/>
      <c r="K4" s="5"/>
      <c r="M4" s="12" t="s">
        <v>1196</v>
      </c>
      <c r="N4" s="5"/>
      <c r="O4" s="5"/>
      <c r="P4" s="5"/>
      <c r="Q4" s="5"/>
      <c r="R4" s="5"/>
      <c r="T4" s="12" t="s">
        <v>1197</v>
      </c>
      <c r="U4" s="5"/>
      <c r="V4" s="5"/>
    </row>
    <row r="5" spans="2:22" s="1" customFormat="1" x14ac:dyDescent="0.2">
      <c r="C5" s="5"/>
      <c r="D5" s="5"/>
      <c r="J5" s="5"/>
      <c r="K5" s="5"/>
      <c r="N5" s="5"/>
      <c r="O5" s="5"/>
      <c r="P5" s="5"/>
      <c r="Q5" s="5"/>
      <c r="R5" s="5"/>
      <c r="U5" s="5"/>
      <c r="V5" s="5"/>
    </row>
    <row r="6" spans="2:22" s="1" customFormat="1" ht="18" x14ac:dyDescent="0.25">
      <c r="B6" s="9" t="s">
        <v>33</v>
      </c>
      <c r="C6" s="10" t="s">
        <v>82</v>
      </c>
      <c r="D6" s="10" t="s">
        <v>43</v>
      </c>
      <c r="F6" s="9" t="s">
        <v>33</v>
      </c>
      <c r="G6" s="10" t="s">
        <v>1198</v>
      </c>
      <c r="I6" s="9" t="s">
        <v>33</v>
      </c>
      <c r="J6" s="10" t="s">
        <v>40</v>
      </c>
      <c r="K6" s="10" t="s">
        <v>216</v>
      </c>
      <c r="M6" s="9" t="s">
        <v>33</v>
      </c>
      <c r="N6" s="10" t="s">
        <v>67</v>
      </c>
      <c r="O6" s="10" t="s">
        <v>73</v>
      </c>
      <c r="P6" s="10" t="s">
        <v>69</v>
      </c>
      <c r="Q6" s="10" t="s">
        <v>68</v>
      </c>
      <c r="R6" s="10" t="s">
        <v>70</v>
      </c>
      <c r="T6" s="9" t="s">
        <v>33</v>
      </c>
      <c r="U6" s="10" t="s">
        <v>120</v>
      </c>
      <c r="V6" s="10" t="s">
        <v>70</v>
      </c>
    </row>
    <row r="7" spans="2:22" s="1" customFormat="1" x14ac:dyDescent="0.2">
      <c r="B7" s="174" t="s">
        <v>232</v>
      </c>
      <c r="C7" s="175">
        <v>203.2</v>
      </c>
      <c r="D7" s="175">
        <v>10</v>
      </c>
      <c r="F7" s="174" t="s">
        <v>1202</v>
      </c>
      <c r="G7" s="175">
        <v>1</v>
      </c>
      <c r="I7" s="174" t="s">
        <v>231</v>
      </c>
      <c r="J7" s="181">
        <v>40</v>
      </c>
      <c r="K7" s="181">
        <v>43</v>
      </c>
      <c r="M7" s="174" t="s">
        <v>58</v>
      </c>
      <c r="N7" s="181"/>
      <c r="O7" s="181">
        <v>6</v>
      </c>
      <c r="P7" s="181" t="s">
        <v>71</v>
      </c>
      <c r="Q7" s="181" t="s">
        <v>76</v>
      </c>
      <c r="R7" s="181" t="s">
        <v>114</v>
      </c>
      <c r="T7" s="182" t="s">
        <v>121</v>
      </c>
      <c r="U7" s="181" t="s">
        <v>123</v>
      </c>
      <c r="V7" s="181" t="s">
        <v>126</v>
      </c>
    </row>
    <row r="8" spans="2:22" s="1" customFormat="1" x14ac:dyDescent="0.2">
      <c r="B8" s="174" t="s">
        <v>233</v>
      </c>
      <c r="C8" s="175">
        <v>203.2</v>
      </c>
      <c r="D8" s="175">
        <v>10</v>
      </c>
      <c r="F8" s="174" t="s">
        <v>1205</v>
      </c>
      <c r="G8" s="175">
        <v>2</v>
      </c>
      <c r="I8" s="174" t="s">
        <v>55</v>
      </c>
      <c r="J8" s="181">
        <v>7</v>
      </c>
      <c r="K8" s="181">
        <v>82</v>
      </c>
      <c r="M8" s="174" t="s">
        <v>59</v>
      </c>
      <c r="N8" s="181"/>
      <c r="O8" s="181">
        <v>6.1</v>
      </c>
      <c r="P8" s="181" t="s">
        <v>71</v>
      </c>
      <c r="Q8" s="181" t="s">
        <v>72</v>
      </c>
      <c r="R8" s="181" t="s">
        <v>117</v>
      </c>
      <c r="T8" s="182" t="s">
        <v>122</v>
      </c>
      <c r="U8" s="181" t="s">
        <v>127</v>
      </c>
      <c r="V8" s="181" t="s">
        <v>126</v>
      </c>
    </row>
    <row r="9" spans="2:22" s="1" customFormat="1" x14ac:dyDescent="0.2">
      <c r="B9" s="174" t="s">
        <v>81</v>
      </c>
      <c r="C9" s="175">
        <v>127</v>
      </c>
      <c r="D9" s="175">
        <v>11.8</v>
      </c>
      <c r="F9" s="174" t="s">
        <v>1204</v>
      </c>
      <c r="G9" s="175">
        <v>2</v>
      </c>
      <c r="I9" s="174" t="s">
        <v>56</v>
      </c>
      <c r="J9" s="181">
        <v>26</v>
      </c>
      <c r="K9" s="181">
        <v>70</v>
      </c>
      <c r="M9" s="174" t="s">
        <v>60</v>
      </c>
      <c r="N9" s="181"/>
      <c r="O9" s="181">
        <v>6.4</v>
      </c>
      <c r="P9" s="181" t="s">
        <v>78</v>
      </c>
      <c r="Q9" s="181" t="s">
        <v>72</v>
      </c>
      <c r="R9" s="181" t="s">
        <v>115</v>
      </c>
      <c r="T9" s="182" t="s">
        <v>124</v>
      </c>
      <c r="U9" s="181" t="s">
        <v>125</v>
      </c>
      <c r="V9" s="181" t="s">
        <v>128</v>
      </c>
    </row>
    <row r="10" spans="2:22" s="1" customFormat="1" x14ac:dyDescent="0.2">
      <c r="B10" s="174" t="s">
        <v>53</v>
      </c>
      <c r="C10" s="175">
        <v>56</v>
      </c>
      <c r="D10" s="175">
        <v>4.8</v>
      </c>
      <c r="F10" s="174" t="s">
        <v>1203</v>
      </c>
      <c r="G10" s="175">
        <v>3</v>
      </c>
      <c r="I10" s="174" t="s">
        <v>227</v>
      </c>
      <c r="J10" s="181">
        <v>13</v>
      </c>
      <c r="K10" s="181">
        <v>52</v>
      </c>
      <c r="M10" s="174" t="s">
        <v>61</v>
      </c>
      <c r="N10" s="181"/>
      <c r="O10" s="181">
        <v>16</v>
      </c>
      <c r="P10" s="181" t="s">
        <v>77</v>
      </c>
      <c r="Q10" s="181" t="s">
        <v>72</v>
      </c>
      <c r="R10" s="181" t="s">
        <v>116</v>
      </c>
      <c r="T10" s="182" t="s">
        <v>129</v>
      </c>
      <c r="U10" s="181" t="s">
        <v>130</v>
      </c>
      <c r="V10" s="181" t="s">
        <v>131</v>
      </c>
    </row>
    <row r="11" spans="2:22" s="1" customFormat="1" x14ac:dyDescent="0.2">
      <c r="B11" s="174" t="s">
        <v>54</v>
      </c>
      <c r="C11" s="175">
        <v>40</v>
      </c>
      <c r="D11" s="175">
        <v>10</v>
      </c>
      <c r="F11" s="174" t="s">
        <v>34</v>
      </c>
      <c r="G11" s="175"/>
      <c r="I11" s="174" t="s">
        <v>55</v>
      </c>
      <c r="J11" s="181">
        <v>10</v>
      </c>
      <c r="K11" s="181">
        <v>82</v>
      </c>
      <c r="M11" s="174" t="s">
        <v>64</v>
      </c>
      <c r="N11" s="181"/>
      <c r="O11" s="181">
        <v>12.9</v>
      </c>
      <c r="P11" s="181" t="s">
        <v>74</v>
      </c>
      <c r="Q11" s="181" t="s">
        <v>72</v>
      </c>
      <c r="R11" s="181" t="s">
        <v>115</v>
      </c>
      <c r="T11" s="182" t="s">
        <v>132</v>
      </c>
      <c r="U11" s="181" t="s">
        <v>127</v>
      </c>
      <c r="V11" s="181" t="s">
        <v>133</v>
      </c>
    </row>
    <row r="12" spans="2:22" s="1" customFormat="1" x14ac:dyDescent="0.2">
      <c r="B12" s="174" t="s">
        <v>34</v>
      </c>
      <c r="C12" s="175"/>
      <c r="D12" s="175"/>
      <c r="F12" s="174" t="s">
        <v>34</v>
      </c>
      <c r="G12" s="175"/>
      <c r="I12" s="174" t="s">
        <v>57</v>
      </c>
      <c r="J12" s="181">
        <v>5</v>
      </c>
      <c r="K12" s="181">
        <v>60</v>
      </c>
      <c r="M12" s="174" t="s">
        <v>65</v>
      </c>
      <c r="N12" s="181"/>
      <c r="O12" s="181">
        <v>6.4</v>
      </c>
      <c r="P12" s="181" t="s">
        <v>71</v>
      </c>
      <c r="Q12" s="181" t="s">
        <v>76</v>
      </c>
      <c r="R12" s="181" t="s">
        <v>114</v>
      </c>
      <c r="T12" s="182" t="s">
        <v>134</v>
      </c>
      <c r="U12" s="181" t="s">
        <v>123</v>
      </c>
      <c r="V12" s="181" t="s">
        <v>135</v>
      </c>
    </row>
    <row r="13" spans="2:22" s="1" customFormat="1" x14ac:dyDescent="0.2">
      <c r="B13" s="174" t="s">
        <v>34</v>
      </c>
      <c r="C13" s="181"/>
      <c r="D13" s="175"/>
      <c r="F13" s="174" t="s">
        <v>34</v>
      </c>
      <c r="G13" s="181"/>
      <c r="I13" s="174" t="s">
        <v>234</v>
      </c>
      <c r="J13" s="181">
        <v>7.2</v>
      </c>
      <c r="K13" s="181">
        <v>40</v>
      </c>
      <c r="M13" s="174" t="s">
        <v>66</v>
      </c>
      <c r="N13" s="181">
        <v>6.4</v>
      </c>
      <c r="O13" s="181">
        <v>8.9</v>
      </c>
      <c r="P13" s="181" t="s">
        <v>75</v>
      </c>
      <c r="Q13" s="181" t="s">
        <v>76</v>
      </c>
      <c r="R13" s="181" t="s">
        <v>115</v>
      </c>
      <c r="T13" s="182" t="s">
        <v>142</v>
      </c>
      <c r="U13" s="181" t="s">
        <v>123</v>
      </c>
      <c r="V13" s="181" t="s">
        <v>135</v>
      </c>
    </row>
    <row r="14" spans="2:22" s="1" customFormat="1" x14ac:dyDescent="0.2">
      <c r="B14" s="174" t="s">
        <v>34</v>
      </c>
      <c r="C14" s="175"/>
      <c r="D14" s="175"/>
      <c r="F14" s="174" t="s">
        <v>34</v>
      </c>
      <c r="G14" s="175"/>
      <c r="I14" s="174" t="s">
        <v>235</v>
      </c>
      <c r="J14" s="181">
        <v>21.5</v>
      </c>
      <c r="K14" s="181">
        <v>53</v>
      </c>
      <c r="M14" s="174" t="s">
        <v>62</v>
      </c>
      <c r="N14" s="181">
        <v>2.1</v>
      </c>
      <c r="O14" s="181"/>
      <c r="P14" s="181"/>
      <c r="Q14" s="181" t="s">
        <v>72</v>
      </c>
      <c r="R14" s="181" t="s">
        <v>118</v>
      </c>
      <c r="T14" s="182" t="s">
        <v>136</v>
      </c>
      <c r="U14" s="181" t="s">
        <v>125</v>
      </c>
      <c r="V14" s="181" t="s">
        <v>141</v>
      </c>
    </row>
    <row r="15" spans="2:22" s="1" customFormat="1" x14ac:dyDescent="0.2">
      <c r="B15" s="174" t="s">
        <v>34</v>
      </c>
      <c r="C15" s="181"/>
      <c r="D15" s="181"/>
      <c r="F15" s="174" t="s">
        <v>34</v>
      </c>
      <c r="G15" s="181"/>
      <c r="I15" s="174" t="s">
        <v>228</v>
      </c>
      <c r="J15" s="181">
        <v>25</v>
      </c>
      <c r="K15" s="181">
        <v>52</v>
      </c>
      <c r="M15" s="174" t="s">
        <v>63</v>
      </c>
      <c r="N15" s="181">
        <v>5</v>
      </c>
      <c r="O15" s="181"/>
      <c r="P15" s="181"/>
      <c r="Q15" s="181" t="s">
        <v>72</v>
      </c>
      <c r="R15" s="181" t="s">
        <v>141</v>
      </c>
      <c r="T15" s="182" t="s">
        <v>137</v>
      </c>
      <c r="U15" s="181" t="s">
        <v>125</v>
      </c>
      <c r="V15" s="181" t="s">
        <v>141</v>
      </c>
    </row>
    <row r="16" spans="2:22" s="1" customFormat="1" x14ac:dyDescent="0.2">
      <c r="B16" s="174" t="s">
        <v>34</v>
      </c>
      <c r="C16" s="181"/>
      <c r="D16" s="181"/>
      <c r="F16" s="174" t="s">
        <v>34</v>
      </c>
      <c r="G16" s="181"/>
      <c r="I16" s="174" t="s">
        <v>224</v>
      </c>
      <c r="J16" s="181">
        <v>40</v>
      </c>
      <c r="K16" s="181">
        <v>56</v>
      </c>
      <c r="M16" s="174" t="s">
        <v>34</v>
      </c>
      <c r="N16" s="181"/>
      <c r="O16" s="181"/>
      <c r="P16" s="181"/>
      <c r="Q16" s="181"/>
      <c r="R16" s="181"/>
      <c r="T16" s="182" t="s">
        <v>139</v>
      </c>
      <c r="U16" s="181" t="s">
        <v>125</v>
      </c>
      <c r="V16" s="181" t="s">
        <v>141</v>
      </c>
    </row>
    <row r="17" spans="2:22" s="1" customFormat="1" x14ac:dyDescent="0.2">
      <c r="B17" s="174" t="s">
        <v>34</v>
      </c>
      <c r="C17" s="181"/>
      <c r="D17" s="181"/>
      <c r="F17" s="174" t="s">
        <v>34</v>
      </c>
      <c r="G17" s="181"/>
      <c r="I17" s="174" t="s">
        <v>226</v>
      </c>
      <c r="J17" s="181">
        <v>32</v>
      </c>
      <c r="K17" s="181">
        <v>56</v>
      </c>
      <c r="M17" s="174" t="s">
        <v>34</v>
      </c>
      <c r="N17" s="181"/>
      <c r="O17" s="181"/>
      <c r="P17" s="181"/>
      <c r="Q17" s="181"/>
      <c r="R17" s="181"/>
      <c r="T17" s="182" t="s">
        <v>138</v>
      </c>
      <c r="U17" s="181" t="s">
        <v>125</v>
      </c>
      <c r="V17" s="181" t="s">
        <v>141</v>
      </c>
    </row>
    <row r="18" spans="2:22" s="1" customFormat="1" x14ac:dyDescent="0.2">
      <c r="B18" s="174" t="s">
        <v>34</v>
      </c>
      <c r="C18" s="181"/>
      <c r="D18" s="181"/>
      <c r="F18" s="174" t="s">
        <v>34</v>
      </c>
      <c r="G18" s="181"/>
      <c r="I18" s="174" t="s">
        <v>225</v>
      </c>
      <c r="J18" s="181">
        <v>26</v>
      </c>
      <c r="K18" s="181">
        <v>56</v>
      </c>
      <c r="M18" s="174" t="s">
        <v>34</v>
      </c>
      <c r="N18" s="181"/>
      <c r="O18" s="181"/>
      <c r="P18" s="181"/>
      <c r="Q18" s="181"/>
      <c r="R18" s="181"/>
      <c r="T18" s="182" t="s">
        <v>140</v>
      </c>
      <c r="U18" s="181" t="s">
        <v>125</v>
      </c>
      <c r="V18" s="181" t="s">
        <v>141</v>
      </c>
    </row>
    <row r="19" spans="2:22" s="1" customFormat="1" x14ac:dyDescent="0.2">
      <c r="B19" s="174" t="s">
        <v>34</v>
      </c>
      <c r="C19" s="181"/>
      <c r="D19" s="181"/>
      <c r="F19" s="174" t="s">
        <v>34</v>
      </c>
      <c r="G19" s="181"/>
      <c r="I19" s="174" t="s">
        <v>762</v>
      </c>
      <c r="J19" s="181">
        <v>8</v>
      </c>
      <c r="K19" s="181">
        <v>43</v>
      </c>
      <c r="M19" s="174" t="s">
        <v>34</v>
      </c>
      <c r="N19" s="181"/>
      <c r="O19" s="181"/>
      <c r="P19" s="181"/>
      <c r="Q19" s="181"/>
      <c r="R19" s="181"/>
      <c r="T19" s="182" t="s">
        <v>143</v>
      </c>
      <c r="U19" s="181" t="s">
        <v>123</v>
      </c>
      <c r="V19" s="181" t="s">
        <v>144</v>
      </c>
    </row>
    <row r="20" spans="2:22" s="1" customFormat="1" x14ac:dyDescent="0.2">
      <c r="B20" s="174" t="s">
        <v>34</v>
      </c>
      <c r="C20" s="181"/>
      <c r="D20" s="181"/>
      <c r="F20" s="174" t="s">
        <v>34</v>
      </c>
      <c r="G20" s="181"/>
      <c r="I20" s="174" t="s">
        <v>763</v>
      </c>
      <c r="J20" s="181">
        <v>24</v>
      </c>
      <c r="K20" s="181">
        <v>66</v>
      </c>
      <c r="M20" s="174" t="s">
        <v>34</v>
      </c>
      <c r="N20" s="181"/>
      <c r="O20" s="181"/>
      <c r="P20" s="181"/>
      <c r="Q20" s="181"/>
      <c r="R20" s="181"/>
      <c r="T20" s="182" t="s">
        <v>146</v>
      </c>
      <c r="U20" s="181"/>
      <c r="V20" s="181" t="s">
        <v>145</v>
      </c>
    </row>
    <row r="21" spans="2:22" s="1" customFormat="1" x14ac:dyDescent="0.2">
      <c r="B21" s="174" t="s">
        <v>34</v>
      </c>
      <c r="C21" s="181"/>
      <c r="D21" s="181"/>
      <c r="F21" s="174" t="s">
        <v>34</v>
      </c>
      <c r="G21" s="181"/>
      <c r="I21" s="174" t="s">
        <v>34</v>
      </c>
      <c r="J21" s="181"/>
      <c r="K21" s="181"/>
      <c r="M21" s="174" t="s">
        <v>34</v>
      </c>
      <c r="N21" s="181"/>
      <c r="O21" s="181"/>
      <c r="P21" s="181"/>
      <c r="Q21" s="181"/>
      <c r="R21" s="181"/>
      <c r="T21" s="182" t="s">
        <v>147</v>
      </c>
      <c r="U21" s="181"/>
      <c r="V21" s="181" t="s">
        <v>145</v>
      </c>
    </row>
    <row r="22" spans="2:22" s="1" customFormat="1" x14ac:dyDescent="0.2">
      <c r="B22" s="174" t="s">
        <v>34</v>
      </c>
      <c r="C22" s="181"/>
      <c r="D22" s="181"/>
      <c r="F22" s="174" t="s">
        <v>34</v>
      </c>
      <c r="G22" s="181"/>
      <c r="I22" s="174" t="s">
        <v>34</v>
      </c>
      <c r="J22" s="181"/>
      <c r="K22" s="181"/>
      <c r="M22" s="174" t="s">
        <v>34</v>
      </c>
      <c r="N22" s="181"/>
      <c r="O22" s="181"/>
      <c r="P22" s="181"/>
      <c r="Q22" s="181"/>
      <c r="R22" s="181"/>
      <c r="T22" s="182" t="s">
        <v>148</v>
      </c>
      <c r="U22" s="181"/>
      <c r="V22" s="181" t="s">
        <v>145</v>
      </c>
    </row>
    <row r="23" spans="2:22" s="1" customFormat="1" x14ac:dyDescent="0.2">
      <c r="B23" s="174" t="s">
        <v>34</v>
      </c>
      <c r="C23" s="181"/>
      <c r="D23" s="181"/>
      <c r="F23" s="174" t="s">
        <v>34</v>
      </c>
      <c r="G23" s="181"/>
      <c r="I23" s="174" t="s">
        <v>34</v>
      </c>
      <c r="J23" s="181"/>
      <c r="K23" s="181"/>
      <c r="M23" s="174" t="s">
        <v>34</v>
      </c>
      <c r="N23" s="181"/>
      <c r="O23" s="181"/>
      <c r="P23" s="181"/>
      <c r="Q23" s="181"/>
      <c r="R23" s="181"/>
      <c r="T23" s="182" t="s">
        <v>149</v>
      </c>
      <c r="U23" s="181"/>
      <c r="V23" s="181" t="s">
        <v>145</v>
      </c>
    </row>
    <row r="24" spans="2:22" s="1" customFormat="1" x14ac:dyDescent="0.2">
      <c r="B24" s="174" t="s">
        <v>34</v>
      </c>
      <c r="C24" s="181"/>
      <c r="D24" s="181"/>
      <c r="F24" s="174" t="s">
        <v>34</v>
      </c>
      <c r="G24" s="181"/>
      <c r="I24" s="174" t="s">
        <v>34</v>
      </c>
      <c r="J24" s="181"/>
      <c r="K24" s="181"/>
      <c r="M24" s="174" t="s">
        <v>34</v>
      </c>
      <c r="N24" s="181"/>
      <c r="O24" s="181"/>
      <c r="P24" s="181"/>
      <c r="Q24" s="181"/>
      <c r="R24" s="181"/>
      <c r="T24" s="182" t="s">
        <v>150</v>
      </c>
      <c r="U24" s="181"/>
      <c r="V24" s="181" t="s">
        <v>145</v>
      </c>
    </row>
    <row r="25" spans="2:22" s="1" customFormat="1" x14ac:dyDescent="0.2">
      <c r="B25" s="174" t="s">
        <v>34</v>
      </c>
      <c r="C25" s="181"/>
      <c r="D25" s="181"/>
      <c r="F25" s="174" t="s">
        <v>34</v>
      </c>
      <c r="G25" s="181"/>
      <c r="I25" s="174" t="s">
        <v>34</v>
      </c>
      <c r="J25" s="181"/>
      <c r="K25" s="181"/>
      <c r="M25" s="174" t="s">
        <v>34</v>
      </c>
      <c r="N25" s="181"/>
      <c r="O25" s="181"/>
      <c r="P25" s="181"/>
      <c r="Q25" s="181"/>
      <c r="R25" s="181"/>
      <c r="T25" s="181"/>
      <c r="U25" s="181"/>
      <c r="V25" s="181"/>
    </row>
    <row r="26" spans="2:22" s="1" customFormat="1" x14ac:dyDescent="0.2">
      <c r="B26" s="174" t="s">
        <v>34</v>
      </c>
      <c r="C26" s="181"/>
      <c r="D26" s="181"/>
      <c r="F26" s="174" t="s">
        <v>34</v>
      </c>
      <c r="G26" s="181"/>
      <c r="I26" s="174" t="s">
        <v>34</v>
      </c>
      <c r="J26" s="181"/>
      <c r="K26" s="181"/>
      <c r="M26" s="174" t="s">
        <v>34</v>
      </c>
      <c r="N26" s="181"/>
      <c r="O26" s="181"/>
      <c r="P26" s="181"/>
      <c r="Q26" s="181"/>
      <c r="R26" s="181"/>
      <c r="T26" s="181"/>
      <c r="U26" s="181"/>
      <c r="V26" s="181"/>
    </row>
    <row r="27" spans="2:22" s="1" customFormat="1" x14ac:dyDescent="0.2">
      <c r="B27" s="174" t="s">
        <v>34</v>
      </c>
      <c r="C27" s="181"/>
      <c r="D27" s="181"/>
      <c r="F27" s="174" t="s">
        <v>34</v>
      </c>
      <c r="G27" s="181"/>
      <c r="I27" s="174" t="s">
        <v>34</v>
      </c>
      <c r="J27" s="181"/>
      <c r="K27" s="181"/>
      <c r="M27" s="174" t="s">
        <v>34</v>
      </c>
      <c r="N27" s="181"/>
      <c r="O27" s="181"/>
      <c r="P27" s="181"/>
      <c r="Q27" s="181"/>
      <c r="R27" s="181"/>
      <c r="T27" s="181"/>
      <c r="U27" s="181"/>
      <c r="V27" s="181"/>
    </row>
    <row r="28" spans="2:22" s="1" customFormat="1" x14ac:dyDescent="0.2">
      <c r="B28" s="174" t="s">
        <v>34</v>
      </c>
      <c r="C28" s="181"/>
      <c r="D28" s="181"/>
      <c r="F28" s="174" t="s">
        <v>34</v>
      </c>
      <c r="G28" s="181"/>
      <c r="I28" s="174" t="s">
        <v>34</v>
      </c>
      <c r="J28" s="181"/>
      <c r="K28" s="181"/>
      <c r="M28" s="174" t="s">
        <v>34</v>
      </c>
      <c r="N28" s="181"/>
      <c r="O28" s="181"/>
      <c r="P28" s="181"/>
      <c r="Q28" s="181"/>
      <c r="R28" s="181"/>
      <c r="T28" s="181"/>
      <c r="U28" s="181"/>
      <c r="V28" s="181"/>
    </row>
    <row r="29" spans="2:22" s="1" customFormat="1" x14ac:dyDescent="0.2">
      <c r="B29" s="174" t="s">
        <v>34</v>
      </c>
      <c r="C29" s="181"/>
      <c r="D29" s="181"/>
      <c r="F29" s="174" t="s">
        <v>34</v>
      </c>
      <c r="G29" s="181"/>
      <c r="I29" s="174" t="s">
        <v>34</v>
      </c>
      <c r="J29" s="181"/>
      <c r="K29" s="181"/>
      <c r="M29" s="174" t="s">
        <v>34</v>
      </c>
      <c r="N29" s="181"/>
      <c r="O29" s="181"/>
      <c r="P29" s="181"/>
      <c r="Q29" s="181"/>
      <c r="R29" s="181"/>
      <c r="T29" s="181"/>
      <c r="U29" s="181"/>
      <c r="V29" s="181"/>
    </row>
    <row r="30" spans="2:22" s="1" customFormat="1" x14ac:dyDescent="0.2">
      <c r="B30" s="174" t="s">
        <v>34</v>
      </c>
      <c r="C30" s="181"/>
      <c r="D30" s="181"/>
      <c r="F30" s="174" t="s">
        <v>34</v>
      </c>
      <c r="G30" s="181"/>
      <c r="I30" s="174" t="s">
        <v>34</v>
      </c>
      <c r="J30" s="181"/>
      <c r="K30" s="181"/>
      <c r="M30" s="174" t="s">
        <v>34</v>
      </c>
      <c r="N30" s="181"/>
      <c r="O30" s="181"/>
      <c r="P30" s="181"/>
      <c r="Q30" s="181"/>
      <c r="R30" s="181"/>
      <c r="T30" s="181"/>
      <c r="U30" s="181"/>
      <c r="V30" s="181"/>
    </row>
    <row r="31" spans="2:22" s="1" customFormat="1" x14ac:dyDescent="0.2">
      <c r="B31" s="174" t="s">
        <v>34</v>
      </c>
      <c r="C31" s="181"/>
      <c r="D31" s="181"/>
      <c r="F31" s="174" t="s">
        <v>34</v>
      </c>
      <c r="G31" s="181"/>
      <c r="I31" s="174" t="s">
        <v>34</v>
      </c>
      <c r="J31" s="181"/>
      <c r="K31" s="181"/>
      <c r="M31" s="174" t="s">
        <v>34</v>
      </c>
      <c r="N31" s="181"/>
      <c r="O31" s="181"/>
      <c r="P31" s="181"/>
      <c r="Q31" s="181"/>
      <c r="R31" s="181"/>
      <c r="T31" s="181"/>
      <c r="U31" s="181"/>
      <c r="V31" s="181"/>
    </row>
    <row r="32" spans="2:22" s="1" customFormat="1" x14ac:dyDescent="0.2">
      <c r="B32" s="174" t="s">
        <v>34</v>
      </c>
      <c r="C32" s="181"/>
      <c r="D32" s="181"/>
      <c r="F32" s="174" t="s">
        <v>34</v>
      </c>
      <c r="G32" s="181"/>
      <c r="I32" s="174" t="s">
        <v>34</v>
      </c>
      <c r="J32" s="181"/>
      <c r="K32" s="181"/>
      <c r="M32" s="174" t="s">
        <v>34</v>
      </c>
      <c r="N32" s="181"/>
      <c r="O32" s="181"/>
      <c r="P32" s="181"/>
      <c r="Q32" s="181"/>
      <c r="R32" s="181"/>
      <c r="T32" s="181"/>
      <c r="U32" s="181"/>
      <c r="V32" s="181"/>
    </row>
    <row r="33" spans="2:22" s="1" customFormat="1" x14ac:dyDescent="0.2">
      <c r="B33" s="174" t="s">
        <v>34</v>
      </c>
      <c r="C33" s="181"/>
      <c r="D33" s="181"/>
      <c r="F33" s="174" t="s">
        <v>34</v>
      </c>
      <c r="G33" s="181"/>
      <c r="I33" s="174" t="s">
        <v>34</v>
      </c>
      <c r="J33" s="181"/>
      <c r="K33" s="181"/>
      <c r="M33" s="174" t="s">
        <v>34</v>
      </c>
      <c r="N33" s="181"/>
      <c r="O33" s="181"/>
      <c r="P33" s="181"/>
      <c r="Q33" s="181"/>
      <c r="R33" s="181"/>
      <c r="T33" s="181"/>
      <c r="U33" s="181"/>
      <c r="V33" s="181"/>
    </row>
    <row r="34" spans="2:22" s="1" customFormat="1" x14ac:dyDescent="0.2">
      <c r="B34" s="174" t="s">
        <v>34</v>
      </c>
      <c r="C34" s="181"/>
      <c r="D34" s="181"/>
      <c r="F34" s="174" t="s">
        <v>34</v>
      </c>
      <c r="G34" s="181"/>
      <c r="I34" s="174" t="s">
        <v>34</v>
      </c>
      <c r="J34" s="181"/>
      <c r="K34" s="181"/>
      <c r="M34" s="174" t="s">
        <v>34</v>
      </c>
      <c r="N34" s="181"/>
      <c r="O34" s="181"/>
      <c r="P34" s="181"/>
      <c r="Q34" s="181"/>
      <c r="R34" s="181"/>
      <c r="T34" s="181"/>
      <c r="U34" s="181"/>
      <c r="V34" s="181"/>
    </row>
    <row r="35" spans="2:22" s="1" customFormat="1" x14ac:dyDescent="0.2">
      <c r="B35" s="174" t="s">
        <v>34</v>
      </c>
      <c r="C35" s="181"/>
      <c r="D35" s="181"/>
      <c r="F35" s="174" t="s">
        <v>34</v>
      </c>
      <c r="G35" s="181"/>
      <c r="I35" s="174" t="s">
        <v>34</v>
      </c>
      <c r="J35" s="181"/>
      <c r="K35" s="181"/>
      <c r="M35" s="174" t="s">
        <v>34</v>
      </c>
      <c r="N35" s="181"/>
      <c r="O35" s="181"/>
      <c r="P35" s="181"/>
      <c r="Q35" s="181"/>
      <c r="R35" s="181"/>
      <c r="T35" s="181"/>
      <c r="U35" s="181"/>
      <c r="V35" s="181"/>
    </row>
    <row r="36" spans="2:22" s="1" customFormat="1" x14ac:dyDescent="0.2">
      <c r="B36" s="174" t="s">
        <v>34</v>
      </c>
      <c r="C36" s="181"/>
      <c r="D36" s="181"/>
      <c r="F36" s="174" t="s">
        <v>34</v>
      </c>
      <c r="G36" s="181"/>
      <c r="I36" s="174" t="s">
        <v>34</v>
      </c>
      <c r="J36" s="181"/>
      <c r="K36" s="181"/>
      <c r="M36" s="174" t="s">
        <v>34</v>
      </c>
      <c r="N36" s="181"/>
      <c r="O36" s="181"/>
      <c r="P36" s="181"/>
      <c r="Q36" s="181"/>
      <c r="R36" s="181"/>
      <c r="T36" s="181"/>
      <c r="U36" s="181"/>
      <c r="V36" s="181"/>
    </row>
    <row r="37" spans="2:22" s="1" customFormat="1" x14ac:dyDescent="0.2">
      <c r="B37" s="174" t="s">
        <v>34</v>
      </c>
      <c r="C37" s="181"/>
      <c r="D37" s="181"/>
      <c r="F37" s="174" t="s">
        <v>34</v>
      </c>
      <c r="G37" s="181"/>
      <c r="I37" s="174" t="s">
        <v>34</v>
      </c>
      <c r="J37" s="181"/>
      <c r="K37" s="181"/>
      <c r="M37" s="174" t="s">
        <v>34</v>
      </c>
      <c r="N37" s="181"/>
      <c r="O37" s="181"/>
      <c r="P37" s="181"/>
      <c r="Q37" s="181"/>
      <c r="R37" s="181"/>
      <c r="T37" s="181"/>
      <c r="U37" s="181"/>
      <c r="V37" s="181"/>
    </row>
    <row r="38" spans="2:22" s="1" customFormat="1" x14ac:dyDescent="0.2">
      <c r="B38" s="174" t="s">
        <v>34</v>
      </c>
      <c r="C38" s="181"/>
      <c r="D38" s="181"/>
      <c r="F38" s="174" t="s">
        <v>34</v>
      </c>
      <c r="G38" s="181"/>
      <c r="I38" s="174" t="s">
        <v>34</v>
      </c>
      <c r="J38" s="181"/>
      <c r="K38" s="181"/>
      <c r="M38" s="174" t="s">
        <v>34</v>
      </c>
      <c r="N38" s="181"/>
      <c r="O38" s="181"/>
      <c r="P38" s="181"/>
      <c r="Q38" s="181"/>
      <c r="R38" s="181"/>
      <c r="T38" s="181"/>
      <c r="U38" s="181"/>
      <c r="V38" s="181"/>
    </row>
    <row r="39" spans="2:22" s="1" customFormat="1" x14ac:dyDescent="0.2">
      <c r="B39" s="174" t="s">
        <v>34</v>
      </c>
      <c r="C39" s="181"/>
      <c r="D39" s="181"/>
      <c r="F39" s="174" t="s">
        <v>34</v>
      </c>
      <c r="G39" s="181"/>
      <c r="I39" s="174" t="s">
        <v>34</v>
      </c>
      <c r="J39" s="181"/>
      <c r="K39" s="181"/>
      <c r="M39" s="174" t="s">
        <v>34</v>
      </c>
      <c r="N39" s="181"/>
      <c r="O39" s="181"/>
      <c r="P39" s="181"/>
      <c r="Q39" s="181"/>
      <c r="R39" s="181"/>
      <c r="T39" s="181"/>
      <c r="U39" s="181"/>
      <c r="V39" s="181"/>
    </row>
    <row r="40" spans="2:22" s="1" customFormat="1" x14ac:dyDescent="0.2">
      <c r="B40" s="174" t="s">
        <v>34</v>
      </c>
      <c r="C40" s="181"/>
      <c r="D40" s="181"/>
      <c r="F40" s="174" t="s">
        <v>34</v>
      </c>
      <c r="G40" s="181"/>
      <c r="I40" s="174" t="s">
        <v>34</v>
      </c>
      <c r="J40" s="181"/>
      <c r="K40" s="181"/>
      <c r="M40" s="174" t="s">
        <v>34</v>
      </c>
      <c r="N40" s="181"/>
      <c r="O40" s="181"/>
      <c r="P40" s="181"/>
      <c r="Q40" s="181"/>
      <c r="R40" s="181"/>
      <c r="T40" s="181"/>
      <c r="U40" s="181"/>
      <c r="V40" s="181"/>
    </row>
    <row r="41" spans="2:22" s="1" customFormat="1" x14ac:dyDescent="0.2">
      <c r="B41" s="174" t="s">
        <v>34</v>
      </c>
      <c r="C41" s="181"/>
      <c r="D41" s="181"/>
      <c r="F41" s="174" t="s">
        <v>34</v>
      </c>
      <c r="G41" s="181"/>
      <c r="I41" s="174" t="s">
        <v>34</v>
      </c>
      <c r="J41" s="181"/>
      <c r="K41" s="181"/>
      <c r="M41" s="174" t="s">
        <v>34</v>
      </c>
      <c r="N41" s="181"/>
      <c r="O41" s="181"/>
      <c r="P41" s="181"/>
      <c r="Q41" s="181"/>
      <c r="R41" s="181"/>
      <c r="T41" s="181"/>
      <c r="U41" s="181"/>
      <c r="V41" s="181"/>
    </row>
    <row r="42" spans="2:22" s="1" customFormat="1" x14ac:dyDescent="0.2">
      <c r="C42" s="5"/>
      <c r="D42" s="5"/>
      <c r="J42" s="5"/>
      <c r="K42" s="5"/>
      <c r="N42" s="5"/>
      <c r="O42" s="5"/>
      <c r="P42" s="5"/>
      <c r="Q42" s="5"/>
      <c r="R42" s="5"/>
      <c r="U42" s="5"/>
      <c r="V42" s="5"/>
    </row>
    <row r="43" spans="2:22" s="1" customFormat="1" x14ac:dyDescent="0.2">
      <c r="C43" s="5"/>
      <c r="D43" s="5"/>
      <c r="J43" s="5"/>
      <c r="K43" s="5"/>
      <c r="N43" s="5"/>
      <c r="O43" s="5"/>
      <c r="P43" s="5"/>
      <c r="Q43" s="5"/>
      <c r="R43" s="5"/>
      <c r="U43" s="5"/>
      <c r="V43" s="5"/>
    </row>
  </sheetData>
  <mergeCells count="2">
    <mergeCell ref="M2:V2"/>
    <mergeCell ref="B2:C2"/>
  </mergeCells>
  <pageMargins left="0.7" right="0.7" top="0.75" bottom="0.75" header="0.3" footer="0.3"/>
  <pageSetup paperSize="9" orientation="portrait" horizontalDpi="0" verticalDpi="0"/>
  <headerFooter>
    <oddHeader>&amp;C&amp;"Calibri,Regular"Telescope Equations</oddHeader>
    <oddFooter>&amp;C&amp;"Calibri,Regular"Hans Sassenburg (hsassenburg@me.com)</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3AE1A-682C-CD4E-93F9-5CFE80C0871D}">
  <sheetPr>
    <pageSetUpPr fitToPage="1"/>
  </sheetPr>
  <dimension ref="B1:P116"/>
  <sheetViews>
    <sheetView showGridLines="0" zoomScaleNormal="100" workbookViewId="0"/>
  </sheetViews>
  <sheetFormatPr baseColWidth="10" defaultRowHeight="16" x14ac:dyDescent="0.2"/>
  <cols>
    <col min="2" max="2" width="6.33203125" customWidth="1"/>
    <col min="3" max="3" width="19.1640625" customWidth="1"/>
    <col min="4" max="4" width="15" customWidth="1"/>
    <col min="5" max="5" width="13.83203125" customWidth="1"/>
    <col min="6" max="6" width="13.33203125" customWidth="1"/>
    <col min="7" max="7" width="12.83203125" customWidth="1"/>
    <col min="8" max="8" width="14.33203125" customWidth="1"/>
    <col min="9" max="10" width="13.83203125" customWidth="1"/>
    <col min="11" max="11" width="14" customWidth="1"/>
    <col min="12" max="12" width="10.83203125" style="56"/>
  </cols>
  <sheetData>
    <row r="1" spans="2:12" s="1" customFormat="1" x14ac:dyDescent="0.2">
      <c r="L1" s="54"/>
    </row>
    <row r="2" spans="2:12" s="1" customFormat="1" ht="20" customHeight="1" x14ac:dyDescent="0.2">
      <c r="B2" s="220" t="s">
        <v>1226</v>
      </c>
      <c r="C2" s="221"/>
      <c r="D2" s="221"/>
      <c r="E2" s="221"/>
      <c r="F2" s="221"/>
      <c r="G2" s="221"/>
      <c r="H2" s="221"/>
      <c r="I2" s="222"/>
      <c r="L2" s="54"/>
    </row>
    <row r="3" spans="2:12" s="1" customFormat="1" ht="20" customHeight="1" x14ac:dyDescent="0.2">
      <c r="B3" s="226"/>
      <c r="C3" s="227"/>
      <c r="D3" s="227"/>
      <c r="E3" s="227"/>
      <c r="F3" s="227"/>
      <c r="G3" s="227"/>
      <c r="H3" s="227"/>
      <c r="I3" s="228"/>
      <c r="L3" s="54"/>
    </row>
    <row r="4" spans="2:12" s="1" customFormat="1" ht="20" customHeight="1" x14ac:dyDescent="0.2">
      <c r="B4" s="120"/>
      <c r="C4" s="120"/>
      <c r="D4" s="120"/>
      <c r="E4" s="120"/>
      <c r="F4" s="120"/>
      <c r="G4" s="120"/>
      <c r="H4" s="120"/>
      <c r="I4" s="120"/>
      <c r="L4" s="54"/>
    </row>
    <row r="5" spans="2:12" s="1" customFormat="1" x14ac:dyDescent="0.2">
      <c r="L5" s="54"/>
    </row>
    <row r="6" spans="2:12" s="1" customFormat="1" ht="19" x14ac:dyDescent="0.25">
      <c r="B6" s="234" t="s">
        <v>1225</v>
      </c>
      <c r="C6" s="234"/>
      <c r="L6" s="54"/>
    </row>
    <row r="7" spans="2:12" s="1" customFormat="1" x14ac:dyDescent="0.2">
      <c r="L7" s="54"/>
    </row>
    <row r="8" spans="2:12" s="1" customFormat="1" ht="18" customHeight="1" x14ac:dyDescent="0.2">
      <c r="C8" s="5"/>
      <c r="D8" s="176" t="s">
        <v>1172</v>
      </c>
      <c r="E8" s="5"/>
      <c r="J8" s="5"/>
      <c r="L8" s="54"/>
    </row>
    <row r="9" spans="2:12" s="1" customFormat="1" ht="18" customHeight="1" x14ac:dyDescent="0.2">
      <c r="C9" s="26" t="s">
        <v>1170</v>
      </c>
      <c r="D9" s="160" t="s">
        <v>424</v>
      </c>
      <c r="E9" s="161" t="s">
        <v>1164</v>
      </c>
      <c r="F9" s="162"/>
      <c r="G9" s="162"/>
      <c r="H9" s="162"/>
      <c r="I9" s="160" t="s">
        <v>1165</v>
      </c>
      <c r="L9" s="54"/>
    </row>
    <row r="10" spans="2:12" s="1" customFormat="1" ht="30" customHeight="1" x14ac:dyDescent="0.2">
      <c r="B10" s="235" t="s">
        <v>1168</v>
      </c>
      <c r="C10" s="123" t="s">
        <v>1171</v>
      </c>
      <c r="D10" s="177">
        <v>228</v>
      </c>
      <c r="E10" s="165">
        <v>0</v>
      </c>
      <c r="F10" s="166"/>
      <c r="G10" s="166"/>
      <c r="H10" s="166"/>
      <c r="I10" s="100">
        <v>500</v>
      </c>
      <c r="L10" s="54"/>
    </row>
    <row r="11" spans="2:12" s="1" customFormat="1" ht="30" customHeight="1" x14ac:dyDescent="0.2">
      <c r="B11" s="236"/>
      <c r="C11" s="124" t="s">
        <v>4</v>
      </c>
      <c r="D11" s="178">
        <f>G11/10</f>
        <v>10.1</v>
      </c>
      <c r="E11" s="170">
        <v>1</v>
      </c>
      <c r="F11" s="171"/>
      <c r="G11" s="171">
        <v>101</v>
      </c>
      <c r="H11" s="171"/>
      <c r="I11" s="172">
        <v>20</v>
      </c>
      <c r="L11" s="54"/>
    </row>
    <row r="12" spans="2:12" s="1" customFormat="1" ht="30" customHeight="1" x14ac:dyDescent="0.2">
      <c r="B12" s="237"/>
      <c r="C12" s="125" t="s">
        <v>1201</v>
      </c>
      <c r="D12" s="179">
        <f>G12/10</f>
        <v>1</v>
      </c>
      <c r="E12" s="167">
        <v>0.1</v>
      </c>
      <c r="F12" s="168"/>
      <c r="G12" s="168">
        <v>10</v>
      </c>
      <c r="H12" s="168"/>
      <c r="I12" s="173">
        <v>5</v>
      </c>
      <c r="L12" s="54"/>
    </row>
    <row r="13" spans="2:12" s="1" customFormat="1" ht="30" customHeight="1" x14ac:dyDescent="0.2">
      <c r="B13" s="246" t="s">
        <v>1169</v>
      </c>
      <c r="C13" s="123" t="s">
        <v>1166</v>
      </c>
      <c r="D13" s="177">
        <v>12</v>
      </c>
      <c r="E13" s="165">
        <v>1</v>
      </c>
      <c r="F13" s="166"/>
      <c r="G13" s="166"/>
      <c r="H13" s="166"/>
      <c r="I13" s="100">
        <v>100</v>
      </c>
      <c r="L13" s="54"/>
    </row>
    <row r="14" spans="2:12" s="1" customFormat="1" ht="30" customHeight="1" x14ac:dyDescent="0.2">
      <c r="B14" s="246"/>
      <c r="C14" s="125" t="s">
        <v>1167</v>
      </c>
      <c r="D14" s="180">
        <v>52</v>
      </c>
      <c r="E14" s="167">
        <v>1</v>
      </c>
      <c r="F14" s="168"/>
      <c r="G14" s="168"/>
      <c r="H14" s="168"/>
      <c r="I14" s="169">
        <v>100</v>
      </c>
      <c r="L14" s="54"/>
    </row>
    <row r="15" spans="2:12" s="1" customFormat="1" ht="30" customHeight="1" x14ac:dyDescent="0.2">
      <c r="B15" s="247" t="s">
        <v>1217</v>
      </c>
      <c r="C15" s="121" t="s">
        <v>1237</v>
      </c>
      <c r="D15" s="177">
        <v>203</v>
      </c>
      <c r="E15" s="165">
        <v>50</v>
      </c>
      <c r="F15" s="166"/>
      <c r="G15" s="166"/>
      <c r="H15" s="166"/>
      <c r="I15" s="100">
        <v>500</v>
      </c>
      <c r="L15" s="54"/>
    </row>
    <row r="16" spans="2:12" s="1" customFormat="1" ht="30" customHeight="1" x14ac:dyDescent="0.2">
      <c r="B16" s="247"/>
      <c r="C16" s="122" t="s">
        <v>1238</v>
      </c>
      <c r="D16" s="180">
        <v>70</v>
      </c>
      <c r="E16" s="167">
        <v>10</v>
      </c>
      <c r="F16" s="168"/>
      <c r="G16" s="168"/>
      <c r="H16" s="168"/>
      <c r="I16" s="169">
        <v>100</v>
      </c>
      <c r="L16" s="54"/>
    </row>
    <row r="17" spans="2:12" s="1" customFormat="1" x14ac:dyDescent="0.2">
      <c r="L17" s="54"/>
    </row>
    <row r="18" spans="2:12" s="1" customFormat="1" x14ac:dyDescent="0.2">
      <c r="L18" s="54"/>
    </row>
    <row r="19" spans="2:12" s="1" customFormat="1" x14ac:dyDescent="0.2">
      <c r="L19" s="54"/>
    </row>
    <row r="20" spans="2:12" s="1" customFormat="1" ht="19" x14ac:dyDescent="0.25">
      <c r="B20" s="234" t="s">
        <v>1231</v>
      </c>
      <c r="C20" s="234"/>
      <c r="L20" s="54"/>
    </row>
    <row r="21" spans="2:12" s="1" customFormat="1" x14ac:dyDescent="0.2">
      <c r="L21" s="54"/>
    </row>
    <row r="22" spans="2:12" s="1" customFormat="1" ht="18" x14ac:dyDescent="0.2">
      <c r="B22" s="235" t="s">
        <v>1168</v>
      </c>
      <c r="C22" s="90" t="s">
        <v>49</v>
      </c>
      <c r="D22" s="91">
        <f>115.8/$D$10</f>
        <v>0.50789473684210529</v>
      </c>
      <c r="E22" s="92" t="s">
        <v>52</v>
      </c>
      <c r="L22" s="54"/>
    </row>
    <row r="23" spans="2:12" s="1" customFormat="1" ht="18" x14ac:dyDescent="0.2">
      <c r="B23" s="236"/>
      <c r="C23" s="93" t="s">
        <v>485</v>
      </c>
      <c r="D23" s="94">
        <f>5*LOG($D$10)-4</f>
        <v>7.7896742350022699</v>
      </c>
      <c r="E23" s="95" t="s">
        <v>51</v>
      </c>
      <c r="L23" s="54"/>
    </row>
    <row r="24" spans="2:12" s="1" customFormat="1" ht="18" x14ac:dyDescent="0.2">
      <c r="B24" s="236"/>
      <c r="C24" s="93" t="s">
        <v>50</v>
      </c>
      <c r="D24" s="94">
        <f>2+5*LOG($D$10)</f>
        <v>13.78967423500227</v>
      </c>
      <c r="E24" s="95" t="s">
        <v>51</v>
      </c>
      <c r="L24" s="54"/>
    </row>
    <row r="25" spans="2:12" s="1" customFormat="1" ht="18" x14ac:dyDescent="0.2">
      <c r="B25" s="237"/>
      <c r="C25" s="96" t="s">
        <v>230</v>
      </c>
      <c r="D25" s="97">
        <f>$D$10*$D$11</f>
        <v>2302.7999999999997</v>
      </c>
      <c r="E25" s="98" t="s">
        <v>35</v>
      </c>
      <c r="L25" s="54"/>
    </row>
    <row r="26" spans="2:12" s="1" customFormat="1" x14ac:dyDescent="0.2">
      <c r="L26" s="54"/>
    </row>
    <row r="27" spans="2:12" s="1" customFormat="1" ht="17" x14ac:dyDescent="0.2">
      <c r="B27" s="235" t="s">
        <v>1241</v>
      </c>
      <c r="C27" s="90" t="s">
        <v>0</v>
      </c>
      <c r="D27" s="99">
        <f>$D$10*$D$11*$D$12/$D$13</f>
        <v>191.89999999999998</v>
      </c>
      <c r="E27" s="100"/>
      <c r="F27" s="232" t="s">
        <v>1222</v>
      </c>
      <c r="G27" s="232"/>
      <c r="L27" s="54"/>
    </row>
    <row r="28" spans="2:12" s="1" customFormat="1" ht="18" x14ac:dyDescent="0.2">
      <c r="B28" s="236"/>
      <c r="C28" s="93" t="s">
        <v>217</v>
      </c>
      <c r="D28" s="94">
        <f>$D$14/D27</f>
        <v>0.2709744658676394</v>
      </c>
      <c r="E28" s="95" t="s">
        <v>220</v>
      </c>
      <c r="F28" s="89"/>
      <c r="G28" s="89"/>
      <c r="H28" s="5"/>
      <c r="L28" s="54"/>
    </row>
    <row r="29" spans="2:12" s="1" customFormat="1" ht="18" x14ac:dyDescent="0.2">
      <c r="B29" s="236"/>
      <c r="C29" s="93" t="s">
        <v>218</v>
      </c>
      <c r="D29" s="94">
        <f>$D$10/D27</f>
        <v>1.1881188118811883</v>
      </c>
      <c r="E29" s="95" t="s">
        <v>35</v>
      </c>
      <c r="F29" s="233" t="s">
        <v>475</v>
      </c>
      <c r="G29" s="233"/>
      <c r="L29" s="54"/>
    </row>
    <row r="30" spans="2:12" s="1" customFormat="1" x14ac:dyDescent="0.2">
      <c r="B30" s="236"/>
      <c r="C30" s="93" t="s">
        <v>1</v>
      </c>
      <c r="D30" s="101">
        <f>2*POWER(D29,2)</f>
        <v>2.8232526222919327</v>
      </c>
      <c r="E30" s="95" t="s">
        <v>221</v>
      </c>
      <c r="F30" s="89"/>
      <c r="G30" s="89"/>
      <c r="L30" s="54"/>
    </row>
    <row r="31" spans="2:12" s="1" customFormat="1" ht="18" x14ac:dyDescent="0.25">
      <c r="B31" s="237"/>
      <c r="C31" s="96" t="s">
        <v>426</v>
      </c>
      <c r="D31" s="102">
        <f>POWER($D$10/7,2)</f>
        <v>1060.8979591836733</v>
      </c>
      <c r="E31" s="103">
        <f>POWER($D$10/5,2)</f>
        <v>2079.36</v>
      </c>
      <c r="F31" s="233" t="s">
        <v>1223</v>
      </c>
      <c r="G31" s="233"/>
      <c r="L31" s="54"/>
    </row>
    <row r="32" spans="2:12" s="1" customFormat="1" x14ac:dyDescent="0.2">
      <c r="L32" s="54"/>
    </row>
    <row r="33" spans="2:12" s="1" customFormat="1" ht="34" x14ac:dyDescent="0.25">
      <c r="C33" s="5" t="s">
        <v>488</v>
      </c>
      <c r="D33" s="76" t="s">
        <v>31</v>
      </c>
      <c r="E33" s="86" t="s">
        <v>30</v>
      </c>
      <c r="F33" s="87" t="s">
        <v>1219</v>
      </c>
      <c r="G33" s="76" t="s">
        <v>29</v>
      </c>
      <c r="H33" s="5" t="s">
        <v>490</v>
      </c>
      <c r="L33" s="54"/>
    </row>
    <row r="34" spans="2:12" s="1" customFormat="1" ht="18" x14ac:dyDescent="0.2">
      <c r="B34" s="235" t="s">
        <v>1220</v>
      </c>
      <c r="C34" s="90" t="s">
        <v>1239</v>
      </c>
      <c r="D34" s="130">
        <f>$D$10*$D$12</f>
        <v>228</v>
      </c>
      <c r="E34" s="131">
        <f>$D$10/2</f>
        <v>114</v>
      </c>
      <c r="F34" s="132">
        <f>5*$D$11</f>
        <v>50.5</v>
      </c>
      <c r="G34" s="133">
        <f>7*$D$11</f>
        <v>70.7</v>
      </c>
      <c r="H34" s="90" t="s">
        <v>1240</v>
      </c>
      <c r="L34" s="54"/>
    </row>
    <row r="35" spans="2:12" s="1" customFormat="1" ht="18" x14ac:dyDescent="0.2">
      <c r="B35" s="236"/>
      <c r="C35" s="93" t="s">
        <v>222</v>
      </c>
      <c r="D35" s="134">
        <f>IF(D34&lt;=$D$15,D34,$D$15)</f>
        <v>203</v>
      </c>
      <c r="E35" s="135">
        <f>IF(E34&lt;=$D$15,E34,$D$15)</f>
        <v>114</v>
      </c>
      <c r="F35" s="136">
        <f>IF(F34&lt;=$D$16,F34,$D$16)</f>
        <v>50.5</v>
      </c>
      <c r="G35" s="137">
        <f>IF(G34&lt;=$D$16,G34,$D$16)</f>
        <v>70</v>
      </c>
      <c r="H35" s="93" t="s">
        <v>767</v>
      </c>
      <c r="L35" s="54"/>
    </row>
    <row r="36" spans="2:12" s="1" customFormat="1" ht="18" x14ac:dyDescent="0.2">
      <c r="B36" s="236"/>
      <c r="C36" s="93" t="s">
        <v>764</v>
      </c>
      <c r="D36" s="138">
        <f>$D$10/D35</f>
        <v>1.1231527093596059</v>
      </c>
      <c r="E36" s="139">
        <f>2*$D$10/D34</f>
        <v>2</v>
      </c>
      <c r="F36" s="140">
        <f>F35/$D$11</f>
        <v>5</v>
      </c>
      <c r="G36" s="138">
        <f>G35/$D$11</f>
        <v>6.9306930693069306</v>
      </c>
      <c r="H36" s="93" t="s">
        <v>765</v>
      </c>
      <c r="L36" s="54"/>
    </row>
    <row r="37" spans="2:12" s="1" customFormat="1" ht="18" x14ac:dyDescent="0.2">
      <c r="B37" s="236"/>
      <c r="C37" s="93" t="s">
        <v>766</v>
      </c>
      <c r="D37" s="137">
        <f>D36*$D$11</f>
        <v>11.343842364532019</v>
      </c>
      <c r="E37" s="141">
        <f>E36*$D$11</f>
        <v>20.2</v>
      </c>
      <c r="F37" s="142">
        <f>$D$10/F36</f>
        <v>45.6</v>
      </c>
      <c r="G37" s="134">
        <f>$D$10/G36</f>
        <v>32.89714285714286</v>
      </c>
      <c r="H37" s="93" t="s">
        <v>223</v>
      </c>
      <c r="L37" s="54"/>
    </row>
    <row r="38" spans="2:12" s="1" customFormat="1" ht="18" x14ac:dyDescent="0.2">
      <c r="B38" s="237"/>
      <c r="C38" s="96" t="s">
        <v>760</v>
      </c>
      <c r="D38" s="143">
        <f>2*(POWER(D36,2))</f>
        <v>2.5229440170836468</v>
      </c>
      <c r="E38" s="144">
        <f>2*(POWER(E36,2))</f>
        <v>8</v>
      </c>
      <c r="F38" s="145">
        <f>2*(POWER(F36,2))</f>
        <v>50</v>
      </c>
      <c r="G38" s="143">
        <f>2*(POWER(G36+0.07,2))</f>
        <v>98.019406901284199</v>
      </c>
      <c r="H38" s="96" t="s">
        <v>761</v>
      </c>
      <c r="L38" s="54"/>
    </row>
    <row r="39" spans="2:12" s="1" customFormat="1" x14ac:dyDescent="0.2">
      <c r="L39" s="54"/>
    </row>
    <row r="40" spans="2:12" s="1" customFormat="1" x14ac:dyDescent="0.2">
      <c r="F40" s="74"/>
      <c r="G40" s="74"/>
      <c r="H40" s="74"/>
      <c r="L40" s="54"/>
    </row>
    <row r="41" spans="2:12" s="1" customFormat="1" x14ac:dyDescent="0.2">
      <c r="D41" s="151" t="s">
        <v>1164</v>
      </c>
      <c r="F41" s="75"/>
      <c r="G41" s="74"/>
      <c r="H41" s="151" t="s">
        <v>1164</v>
      </c>
      <c r="L41" s="54"/>
    </row>
    <row r="42" spans="2:12" s="1" customFormat="1" x14ac:dyDescent="0.2">
      <c r="D42" s="154">
        <f>K76</f>
        <v>32.89714285714286</v>
      </c>
      <c r="F42" s="75"/>
      <c r="G42" s="74"/>
      <c r="H42" s="152">
        <f>K80</f>
        <v>11.343842364532019</v>
      </c>
      <c r="L42" s="54"/>
    </row>
    <row r="43" spans="2:12" s="1" customFormat="1" x14ac:dyDescent="0.2">
      <c r="D43" s="151" t="s">
        <v>1218</v>
      </c>
      <c r="F43" s="75"/>
      <c r="G43" s="74"/>
      <c r="H43" s="151" t="s">
        <v>1218</v>
      </c>
      <c r="L43" s="54"/>
    </row>
    <row r="44" spans="2:12" s="1" customFormat="1" x14ac:dyDescent="0.2">
      <c r="D44" s="154">
        <f>K78</f>
        <v>191.89999999999998</v>
      </c>
      <c r="F44" s="75"/>
      <c r="G44" s="74"/>
      <c r="H44" s="152">
        <f>K82</f>
        <v>12</v>
      </c>
      <c r="L44" s="54"/>
    </row>
    <row r="45" spans="2:12" s="1" customFormat="1" x14ac:dyDescent="0.2">
      <c r="D45" s="151" t="s">
        <v>1165</v>
      </c>
      <c r="F45" s="75"/>
      <c r="G45" s="74"/>
      <c r="H45" s="151" t="s">
        <v>1165</v>
      </c>
      <c r="L45" s="54"/>
    </row>
    <row r="46" spans="2:12" s="1" customFormat="1" x14ac:dyDescent="0.2">
      <c r="D46" s="154">
        <f>K77</f>
        <v>228</v>
      </c>
      <c r="F46" s="75"/>
      <c r="G46" s="74"/>
      <c r="H46" s="152">
        <f>K81</f>
        <v>70</v>
      </c>
      <c r="L46" s="54"/>
    </row>
    <row r="47" spans="2:12" s="1" customFormat="1" x14ac:dyDescent="0.2">
      <c r="D47" s="155"/>
      <c r="F47" s="75"/>
      <c r="G47" s="74"/>
      <c r="H47" s="74"/>
      <c r="L47" s="54"/>
    </row>
    <row r="48" spans="2:12" s="1" customFormat="1" x14ac:dyDescent="0.2">
      <c r="D48" s="2"/>
      <c r="F48" s="75"/>
      <c r="G48" s="74"/>
      <c r="H48" s="74"/>
      <c r="L48" s="54"/>
    </row>
    <row r="49" spans="2:12" s="1" customFormat="1" x14ac:dyDescent="0.2">
      <c r="D49" s="151" t="s">
        <v>1164</v>
      </c>
      <c r="F49" s="75"/>
      <c r="G49" s="74"/>
      <c r="H49" s="151" t="s">
        <v>1164</v>
      </c>
      <c r="L49" s="54"/>
    </row>
    <row r="50" spans="2:12" s="1" customFormat="1" x14ac:dyDescent="0.2">
      <c r="D50" s="152">
        <f>K84</f>
        <v>1.1231527093596059</v>
      </c>
      <c r="F50" s="75"/>
      <c r="G50" s="74"/>
      <c r="H50" s="152">
        <f>K88</f>
        <v>2.5229440170836468</v>
      </c>
      <c r="L50" s="54"/>
    </row>
    <row r="51" spans="2:12" s="1" customFormat="1" x14ac:dyDescent="0.2">
      <c r="D51" s="151" t="s">
        <v>1218</v>
      </c>
      <c r="F51" s="75"/>
      <c r="G51" s="74"/>
      <c r="H51" s="151" t="s">
        <v>1218</v>
      </c>
      <c r="L51" s="54"/>
    </row>
    <row r="52" spans="2:12" s="1" customFormat="1" x14ac:dyDescent="0.2">
      <c r="D52" s="156">
        <f>K86</f>
        <v>1.1881188118811883</v>
      </c>
      <c r="F52" s="75"/>
      <c r="G52" s="74"/>
      <c r="H52" s="152">
        <f>K90</f>
        <v>2.8232526222919327</v>
      </c>
      <c r="L52" s="54"/>
    </row>
    <row r="53" spans="2:12" s="1" customFormat="1" x14ac:dyDescent="0.2">
      <c r="D53" s="151" t="s">
        <v>1165</v>
      </c>
      <c r="F53" s="75"/>
      <c r="G53" s="74"/>
      <c r="H53" s="151" t="s">
        <v>1165</v>
      </c>
      <c r="L53" s="54"/>
    </row>
    <row r="54" spans="2:12" s="1" customFormat="1" x14ac:dyDescent="0.2">
      <c r="D54" s="152">
        <f>K85</f>
        <v>6.9306930693069306</v>
      </c>
      <c r="F54" s="75"/>
      <c r="G54" s="74"/>
      <c r="H54" s="152">
        <f>K89</f>
        <v>98.019406901284199</v>
      </c>
      <c r="L54" s="54"/>
    </row>
    <row r="55" spans="2:12" s="1" customFormat="1" x14ac:dyDescent="0.2">
      <c r="F55" s="75"/>
      <c r="G55" s="74"/>
      <c r="H55" s="74"/>
      <c r="L55" s="54"/>
    </row>
    <row r="56" spans="2:12" s="1" customFormat="1" x14ac:dyDescent="0.2">
      <c r="F56" s="75"/>
      <c r="G56" s="74"/>
      <c r="H56" s="74"/>
      <c r="L56" s="54"/>
    </row>
    <row r="57" spans="2:12" s="1" customFormat="1" x14ac:dyDescent="0.2">
      <c r="F57" s="75"/>
      <c r="G57" s="74"/>
      <c r="H57" s="74"/>
      <c r="L57" s="54"/>
    </row>
    <row r="58" spans="2:12" s="1" customFormat="1" ht="19" x14ac:dyDescent="0.25">
      <c r="B58" s="234" t="s">
        <v>1224</v>
      </c>
      <c r="C58" s="234"/>
      <c r="L58" s="54"/>
    </row>
    <row r="59" spans="2:12" s="1" customFormat="1" ht="19" x14ac:dyDescent="0.25">
      <c r="B59" s="12"/>
      <c r="L59" s="54"/>
    </row>
    <row r="60" spans="2:12" s="1" customFormat="1" x14ac:dyDescent="0.2">
      <c r="B60" s="214" t="s">
        <v>423</v>
      </c>
      <c r="C60" s="215"/>
      <c r="D60" s="218" t="s">
        <v>424</v>
      </c>
      <c r="E60" s="219"/>
      <c r="F60" s="151" t="s">
        <v>425</v>
      </c>
      <c r="L60" s="54"/>
    </row>
    <row r="61" spans="2:12" s="1" customFormat="1" x14ac:dyDescent="0.2">
      <c r="B61" s="201" t="s">
        <v>421</v>
      </c>
      <c r="C61" s="202"/>
      <c r="D61" s="250" t="s">
        <v>160</v>
      </c>
      <c r="E61" s="251"/>
      <c r="F61" s="157">
        <f>VLOOKUP(D61,Data!$C$8:$D$57,2,FALSE)</f>
        <v>0.4</v>
      </c>
      <c r="L61" s="54"/>
    </row>
    <row r="62" spans="2:12" s="1" customFormat="1" x14ac:dyDescent="0.2">
      <c r="B62" s="203" t="s">
        <v>422</v>
      </c>
      <c r="C62" s="204"/>
      <c r="D62" s="248" t="s">
        <v>431</v>
      </c>
      <c r="E62" s="249"/>
      <c r="F62" s="158">
        <f>VLOOKUP(D62,Data!$G$8:$H$57,2,FALSE)</f>
        <v>0.34</v>
      </c>
      <c r="L62" s="54"/>
    </row>
    <row r="63" spans="2:12" s="1" customFormat="1" x14ac:dyDescent="0.2">
      <c r="B63" s="203" t="s">
        <v>236</v>
      </c>
      <c r="C63" s="204"/>
      <c r="D63" s="248" t="s">
        <v>1175</v>
      </c>
      <c r="E63" s="249"/>
      <c r="F63" s="158">
        <f>VLOOKUP(D63,Data!$J$8:$K$15,2,FALSE)</f>
        <v>-12.74</v>
      </c>
      <c r="L63" s="54"/>
    </row>
    <row r="64" spans="2:12" s="1" customFormat="1" x14ac:dyDescent="0.2">
      <c r="B64" s="203" t="s">
        <v>237</v>
      </c>
      <c r="C64" s="204"/>
      <c r="D64" s="248" t="s">
        <v>282</v>
      </c>
      <c r="E64" s="249"/>
      <c r="F64" s="158">
        <f>VLOOKUP(D64,Data!$M$8:$P$117,4,FALSE)</f>
        <v>4</v>
      </c>
      <c r="L64" s="54"/>
    </row>
    <row r="65" spans="2:12" s="1" customFormat="1" x14ac:dyDescent="0.2">
      <c r="B65" s="203" t="s">
        <v>1159</v>
      </c>
      <c r="C65" s="204"/>
      <c r="D65" s="248" t="s">
        <v>1177</v>
      </c>
      <c r="E65" s="249"/>
      <c r="F65" s="158">
        <f>VLOOKUP(D65,Data!$R$8:$U$107,4,FALSE)</f>
        <v>10.5</v>
      </c>
      <c r="H65" s="78"/>
      <c r="L65" s="54"/>
    </row>
    <row r="66" spans="2:12" s="1" customFormat="1" x14ac:dyDescent="0.2">
      <c r="B66" s="229" t="s">
        <v>1158</v>
      </c>
      <c r="C66" s="230"/>
      <c r="D66" s="244">
        <v>157</v>
      </c>
      <c r="E66" s="245"/>
      <c r="F66" s="159">
        <f>VLOOKUP(D66,Data!$W$8:$Z$407,4,FALSE)</f>
        <v>10.4</v>
      </c>
      <c r="H66" s="77"/>
      <c r="L66" s="54"/>
    </row>
    <row r="67" spans="2:12" s="1" customFormat="1" ht="17" x14ac:dyDescent="0.25">
      <c r="F67" s="88" t="s">
        <v>1221</v>
      </c>
      <c r="L67" s="54"/>
    </row>
    <row r="68" spans="2:12" s="1" customFormat="1" x14ac:dyDescent="0.2">
      <c r="L68" s="54"/>
    </row>
    <row r="69" spans="2:12" s="1" customFormat="1" x14ac:dyDescent="0.2">
      <c r="L69" s="54"/>
    </row>
    <row r="70" spans="2:12" s="1" customFormat="1" x14ac:dyDescent="0.2">
      <c r="B70" s="48"/>
      <c r="C70" s="48"/>
      <c r="D70" s="48"/>
      <c r="E70" s="48"/>
      <c r="F70" s="48"/>
      <c r="G70" s="48"/>
      <c r="H70" s="48"/>
      <c r="I70" s="48"/>
      <c r="J70" s="48"/>
      <c r="K70" s="48"/>
      <c r="L70" s="58"/>
    </row>
    <row r="71" spans="2:12" s="1" customFormat="1" x14ac:dyDescent="0.2">
      <c r="L71" s="54"/>
    </row>
    <row r="72" spans="2:12" s="1" customFormat="1" x14ac:dyDescent="0.2">
      <c r="L72" s="54"/>
    </row>
    <row r="73" spans="2:12" s="1" customFormat="1" x14ac:dyDescent="0.2">
      <c r="B73" s="15"/>
      <c r="C73" s="16"/>
      <c r="D73" s="16"/>
      <c r="E73" s="16"/>
      <c r="F73" s="16"/>
      <c r="G73" s="17"/>
      <c r="H73" s="5"/>
      <c r="I73" s="22"/>
    </row>
    <row r="74" spans="2:12" s="1" customFormat="1" ht="18" customHeight="1" x14ac:dyDescent="0.2">
      <c r="B74" s="18"/>
      <c r="C74" s="5"/>
      <c r="D74" s="5"/>
      <c r="E74" s="5"/>
      <c r="F74" s="5"/>
      <c r="G74" s="19"/>
      <c r="H74" s="5"/>
      <c r="I74" s="11" t="s">
        <v>99</v>
      </c>
      <c r="J74" s="59"/>
      <c r="K74" s="231" t="s">
        <v>753</v>
      </c>
      <c r="L74" s="231"/>
    </row>
    <row r="75" spans="2:12" s="1" customFormat="1" ht="18" customHeight="1" x14ac:dyDescent="0.2">
      <c r="B75" s="18"/>
      <c r="C75" s="5"/>
      <c r="D75" s="5"/>
      <c r="E75" s="5"/>
      <c r="F75" s="5"/>
      <c r="G75" s="19"/>
      <c r="H75" s="5"/>
      <c r="I75" s="105" t="s">
        <v>106</v>
      </c>
      <c r="J75" s="54"/>
      <c r="K75" s="242" t="s">
        <v>425</v>
      </c>
      <c r="L75" s="243"/>
    </row>
    <row r="76" spans="2:12" s="1" customFormat="1" ht="18" customHeight="1" x14ac:dyDescent="0.2">
      <c r="B76" s="18"/>
      <c r="C76" s="5"/>
      <c r="D76" s="5"/>
      <c r="E76" s="5"/>
      <c r="F76" s="5"/>
      <c r="G76" s="19"/>
      <c r="H76" s="5"/>
      <c r="I76" s="106" t="s">
        <v>107</v>
      </c>
      <c r="J76" s="54" t="s">
        <v>758</v>
      </c>
      <c r="K76" s="110">
        <f>G37</f>
        <v>32.89714285714286</v>
      </c>
      <c r="L76" s="111">
        <v>1</v>
      </c>
    </row>
    <row r="77" spans="2:12" s="1" customFormat="1" ht="18" customHeight="1" x14ac:dyDescent="0.2">
      <c r="B77" s="18"/>
      <c r="C77" s="5"/>
      <c r="D77" s="5"/>
      <c r="E77" s="5"/>
      <c r="F77" s="5"/>
      <c r="G77" s="19"/>
      <c r="H77" s="5"/>
      <c r="I77" s="106" t="s">
        <v>108</v>
      </c>
      <c r="J77" s="54" t="s">
        <v>756</v>
      </c>
      <c r="K77" s="112">
        <f>D34</f>
        <v>228</v>
      </c>
      <c r="L77" s="113">
        <v>1</v>
      </c>
    </row>
    <row r="78" spans="2:12" s="1" customFormat="1" ht="18" customHeight="1" x14ac:dyDescent="0.2">
      <c r="B78" s="18"/>
      <c r="C78" s="5"/>
      <c r="D78" s="5"/>
      <c r="E78" s="5"/>
      <c r="F78" s="5"/>
      <c r="G78" s="19"/>
      <c r="H78" s="5"/>
      <c r="I78" s="106" t="s">
        <v>109</v>
      </c>
      <c r="J78" s="54" t="s">
        <v>757</v>
      </c>
      <c r="K78" s="114">
        <f>D27</f>
        <v>191.89999999999998</v>
      </c>
      <c r="L78" s="115">
        <v>1</v>
      </c>
    </row>
    <row r="79" spans="2:12" s="1" customFormat="1" x14ac:dyDescent="0.2">
      <c r="B79" s="18"/>
      <c r="C79" s="5"/>
      <c r="D79" s="5"/>
      <c r="E79" s="5"/>
      <c r="F79" s="5"/>
      <c r="G79" s="19"/>
      <c r="H79" s="5"/>
      <c r="I79" s="106" t="s">
        <v>110</v>
      </c>
      <c r="J79" s="54"/>
      <c r="K79" s="242" t="s">
        <v>754</v>
      </c>
      <c r="L79" s="243"/>
    </row>
    <row r="80" spans="2:12" s="1" customFormat="1" x14ac:dyDescent="0.2">
      <c r="B80" s="18"/>
      <c r="C80" s="5"/>
      <c r="D80" s="5"/>
      <c r="E80" s="5"/>
      <c r="F80" s="5"/>
      <c r="G80" s="19"/>
      <c r="H80" s="5"/>
      <c r="I80" s="106" t="s">
        <v>111</v>
      </c>
      <c r="J80" s="54" t="s">
        <v>758</v>
      </c>
      <c r="K80" s="116">
        <f>D37</f>
        <v>11.343842364532019</v>
      </c>
      <c r="L80" s="111">
        <v>1</v>
      </c>
    </row>
    <row r="81" spans="2:16" s="1" customFormat="1" x14ac:dyDescent="0.2">
      <c r="B81" s="18"/>
      <c r="C81" s="5"/>
      <c r="D81" s="5"/>
      <c r="E81" s="5"/>
      <c r="F81" s="5"/>
      <c r="G81" s="19"/>
      <c r="H81" s="5"/>
      <c r="I81" s="107" t="s">
        <v>112</v>
      </c>
      <c r="J81" s="54" t="s">
        <v>756</v>
      </c>
      <c r="K81" s="117">
        <f>G35</f>
        <v>70</v>
      </c>
      <c r="L81" s="113">
        <v>1</v>
      </c>
    </row>
    <row r="82" spans="2:16" s="1" customFormat="1" ht="16" customHeight="1" x14ac:dyDescent="0.2">
      <c r="B82" s="18"/>
      <c r="C82" s="5"/>
      <c r="D82" s="5"/>
      <c r="E82" s="5"/>
      <c r="F82" s="5"/>
      <c r="G82" s="19"/>
      <c r="H82" s="5"/>
      <c r="I82" s="5"/>
      <c r="J82" s="54" t="s">
        <v>757</v>
      </c>
      <c r="K82" s="115">
        <f>$D$13</f>
        <v>12</v>
      </c>
      <c r="L82" s="115">
        <v>1</v>
      </c>
    </row>
    <row r="83" spans="2:16" s="1" customFormat="1" x14ac:dyDescent="0.2">
      <c r="B83" s="18"/>
      <c r="C83" s="5"/>
      <c r="D83" s="5"/>
      <c r="E83" s="5"/>
      <c r="F83" s="5"/>
      <c r="G83" s="19"/>
      <c r="H83" s="5"/>
      <c r="I83" s="5"/>
      <c r="J83" s="54"/>
      <c r="K83" s="242" t="s">
        <v>755</v>
      </c>
      <c r="L83" s="243"/>
    </row>
    <row r="84" spans="2:16" s="1" customFormat="1" x14ac:dyDescent="0.2">
      <c r="B84" s="18"/>
      <c r="C84" s="5"/>
      <c r="D84" s="5"/>
      <c r="E84" s="5"/>
      <c r="F84" s="5"/>
      <c r="G84" s="19"/>
      <c r="H84" s="5"/>
      <c r="I84" s="11" t="s">
        <v>47</v>
      </c>
      <c r="J84" s="54" t="s">
        <v>758</v>
      </c>
      <c r="K84" s="116">
        <f>D36</f>
        <v>1.1231527093596059</v>
      </c>
      <c r="L84" s="111">
        <v>1</v>
      </c>
    </row>
    <row r="85" spans="2:16" s="1" customFormat="1" x14ac:dyDescent="0.2">
      <c r="B85" s="20" t="s">
        <v>79</v>
      </c>
      <c r="C85" s="5"/>
      <c r="D85" s="5"/>
      <c r="E85" s="5"/>
      <c r="F85" s="5"/>
      <c r="G85" s="19"/>
      <c r="H85" s="5"/>
      <c r="I85" s="104">
        <v>7.7</v>
      </c>
      <c r="J85" s="54" t="s">
        <v>756</v>
      </c>
      <c r="K85" s="117">
        <f>G36</f>
        <v>6.9306930693069306</v>
      </c>
      <c r="L85" s="113">
        <v>1</v>
      </c>
    </row>
    <row r="86" spans="2:16" s="1" customFormat="1" x14ac:dyDescent="0.2">
      <c r="B86" s="20"/>
      <c r="C86" s="5"/>
      <c r="D86" s="5"/>
      <c r="E86" s="5"/>
      <c r="F86" s="5"/>
      <c r="G86" s="19"/>
      <c r="H86" s="5"/>
      <c r="I86" s="108">
        <v>7</v>
      </c>
      <c r="J86" s="54" t="s">
        <v>757</v>
      </c>
      <c r="K86" s="118">
        <f>D29</f>
        <v>1.1881188118811883</v>
      </c>
      <c r="L86" s="115">
        <v>1</v>
      </c>
    </row>
    <row r="87" spans="2:16" s="1" customFormat="1" x14ac:dyDescent="0.2">
      <c r="B87" s="20" t="s">
        <v>80</v>
      </c>
      <c r="C87" s="5"/>
      <c r="D87" s="5"/>
      <c r="E87" s="5"/>
      <c r="F87" s="5"/>
      <c r="G87" s="19"/>
      <c r="H87" s="5"/>
      <c r="I87" s="108">
        <v>6.5</v>
      </c>
      <c r="J87" s="54"/>
      <c r="K87" s="242" t="s">
        <v>17</v>
      </c>
      <c r="L87" s="243"/>
    </row>
    <row r="88" spans="2:16" s="1" customFormat="1" x14ac:dyDescent="0.2">
      <c r="B88" s="20"/>
      <c r="C88" s="5"/>
      <c r="D88" s="5"/>
      <c r="E88" s="5"/>
      <c r="F88" s="5"/>
      <c r="G88" s="19"/>
      <c r="H88" s="5"/>
      <c r="I88" s="108">
        <v>6</v>
      </c>
      <c r="J88" s="54" t="s">
        <v>758</v>
      </c>
      <c r="K88" s="116">
        <f>D38</f>
        <v>2.5229440170836468</v>
      </c>
      <c r="L88" s="111">
        <v>1</v>
      </c>
      <c r="P88" s="27"/>
    </row>
    <row r="89" spans="2:16" s="1" customFormat="1" ht="18" x14ac:dyDescent="0.25">
      <c r="B89" s="21" t="s">
        <v>119</v>
      </c>
      <c r="C89" s="22"/>
      <c r="D89" s="22"/>
      <c r="E89" s="22"/>
      <c r="F89" s="22"/>
      <c r="G89" s="23"/>
      <c r="H89" s="5"/>
      <c r="I89" s="108">
        <v>5.5</v>
      </c>
      <c r="J89" s="54" t="s">
        <v>756</v>
      </c>
      <c r="K89" s="117">
        <f>G38</f>
        <v>98.019406901284199</v>
      </c>
      <c r="L89" s="113">
        <v>1</v>
      </c>
    </row>
    <row r="90" spans="2:16" s="1" customFormat="1" x14ac:dyDescent="0.2">
      <c r="H90" s="5"/>
      <c r="I90" s="109">
        <v>5</v>
      </c>
      <c r="J90" s="54" t="s">
        <v>757</v>
      </c>
      <c r="K90" s="119">
        <f>D30</f>
        <v>2.8232526222919327</v>
      </c>
      <c r="L90" s="115">
        <v>1</v>
      </c>
    </row>
    <row r="91" spans="2:16" s="1" customFormat="1" x14ac:dyDescent="0.2">
      <c r="H91" s="5"/>
      <c r="I91" s="5" t="s">
        <v>35</v>
      </c>
      <c r="L91" s="56"/>
    </row>
    <row r="92" spans="2:16" s="1" customFormat="1" ht="18" customHeight="1" x14ac:dyDescent="0.2">
      <c r="H92" s="5"/>
      <c r="L92" s="56"/>
    </row>
    <row r="93" spans="2:16" s="1" customFormat="1" x14ac:dyDescent="0.2">
      <c r="H93" s="5"/>
      <c r="L93" s="54"/>
    </row>
    <row r="94" spans="2:16" s="1" customFormat="1" x14ac:dyDescent="0.2">
      <c r="H94" s="5"/>
      <c r="L94" s="54"/>
    </row>
    <row r="95" spans="2:16" s="1" customFormat="1" x14ac:dyDescent="0.2">
      <c r="H95" s="5"/>
      <c r="L95" s="54"/>
    </row>
    <row r="96" spans="2:16" s="1" customFormat="1" x14ac:dyDescent="0.2">
      <c r="H96" s="5"/>
      <c r="L96" s="54"/>
    </row>
    <row r="97" spans="2:12" s="1" customFormat="1" x14ac:dyDescent="0.2">
      <c r="H97" s="5"/>
      <c r="L97" s="54"/>
    </row>
    <row r="98" spans="2:12" s="1" customFormat="1" x14ac:dyDescent="0.2">
      <c r="H98" s="5"/>
      <c r="L98" s="54"/>
    </row>
    <row r="99" spans="2:12" s="1" customFormat="1" x14ac:dyDescent="0.2">
      <c r="H99" s="5"/>
      <c r="L99" s="54"/>
    </row>
    <row r="100" spans="2:12" s="1" customFormat="1" x14ac:dyDescent="0.2">
      <c r="H100" s="5"/>
      <c r="L100" s="54"/>
    </row>
    <row r="101" spans="2:12" s="1" customFormat="1" x14ac:dyDescent="0.2">
      <c r="B101" s="5"/>
      <c r="C101" s="5"/>
      <c r="D101" s="5"/>
      <c r="E101" s="5"/>
      <c r="F101" s="5"/>
      <c r="G101" s="5"/>
      <c r="H101" s="5"/>
      <c r="L101" s="54"/>
    </row>
    <row r="102" spans="2:12" s="1" customFormat="1" x14ac:dyDescent="0.2">
      <c r="L102" s="54"/>
    </row>
    <row r="103" spans="2:12" s="1" customFormat="1" x14ac:dyDescent="0.2">
      <c r="L103" s="54"/>
    </row>
    <row r="104" spans="2:12" s="1" customFormat="1" x14ac:dyDescent="0.2">
      <c r="L104" s="54"/>
    </row>
    <row r="105" spans="2:12" x14ac:dyDescent="0.2">
      <c r="B105" s="1"/>
      <c r="C105" s="1"/>
      <c r="D105" s="1"/>
      <c r="E105" s="1"/>
      <c r="F105" s="1"/>
    </row>
    <row r="106" spans="2:12" x14ac:dyDescent="0.2">
      <c r="B106" s="1"/>
      <c r="C106" s="1"/>
      <c r="D106" s="1"/>
      <c r="E106" s="1"/>
      <c r="F106" s="1"/>
    </row>
    <row r="107" spans="2:12" x14ac:dyDescent="0.2">
      <c r="B107" s="1"/>
      <c r="C107" s="1"/>
      <c r="D107" s="1"/>
      <c r="E107" s="1"/>
      <c r="F107" s="1"/>
    </row>
    <row r="108" spans="2:12" x14ac:dyDescent="0.2">
      <c r="B108" s="1"/>
      <c r="C108" s="1"/>
      <c r="D108" s="1"/>
      <c r="E108" s="1"/>
      <c r="F108" s="1"/>
    </row>
    <row r="109" spans="2:12" x14ac:dyDescent="0.2">
      <c r="B109" s="1"/>
      <c r="C109" s="1"/>
      <c r="D109" s="1"/>
      <c r="E109" s="1"/>
      <c r="F109" s="1"/>
    </row>
    <row r="110" spans="2:12" x14ac:dyDescent="0.2">
      <c r="B110" s="1"/>
      <c r="C110" s="1"/>
      <c r="D110" s="1"/>
      <c r="E110" s="1"/>
      <c r="F110" s="1"/>
    </row>
    <row r="111" spans="2:12" x14ac:dyDescent="0.2">
      <c r="B111" s="1"/>
      <c r="C111" s="1"/>
      <c r="D111" s="1"/>
      <c r="E111" s="1"/>
      <c r="F111" s="1"/>
    </row>
    <row r="112" spans="2:12" x14ac:dyDescent="0.2">
      <c r="B112" s="1"/>
      <c r="C112" s="1"/>
      <c r="D112" s="1"/>
      <c r="E112" s="1"/>
      <c r="F112" s="1"/>
    </row>
    <row r="113" spans="2:6" x14ac:dyDescent="0.2">
      <c r="B113" s="1"/>
      <c r="C113" s="1"/>
      <c r="D113" s="1"/>
      <c r="E113" s="1"/>
      <c r="F113" s="1"/>
    </row>
    <row r="114" spans="2:6" x14ac:dyDescent="0.2">
      <c r="B114" s="1"/>
      <c r="C114" s="1"/>
      <c r="D114" s="1"/>
      <c r="E114" s="1"/>
      <c r="F114" s="1"/>
    </row>
    <row r="115" spans="2:6" x14ac:dyDescent="0.2">
      <c r="B115" s="1"/>
      <c r="C115" s="1"/>
      <c r="D115" s="1"/>
      <c r="E115" s="1"/>
      <c r="F115" s="1"/>
    </row>
    <row r="116" spans="2:6" x14ac:dyDescent="0.2">
      <c r="B116" s="1"/>
      <c r="C116" s="1"/>
      <c r="D116" s="1"/>
      <c r="E116" s="1"/>
      <c r="F116" s="1"/>
    </row>
  </sheetData>
  <mergeCells count="32">
    <mergeCell ref="B20:C20"/>
    <mergeCell ref="B22:B25"/>
    <mergeCell ref="B6:C6"/>
    <mergeCell ref="B27:B31"/>
    <mergeCell ref="F27:G27"/>
    <mergeCell ref="F29:G29"/>
    <mergeCell ref="F31:G31"/>
    <mergeCell ref="B34:B38"/>
    <mergeCell ref="D65:E65"/>
    <mergeCell ref="B60:C60"/>
    <mergeCell ref="D60:E60"/>
    <mergeCell ref="B61:C61"/>
    <mergeCell ref="D61:E61"/>
    <mergeCell ref="B62:C62"/>
    <mergeCell ref="D62:E62"/>
    <mergeCell ref="B58:C58"/>
    <mergeCell ref="K75:L75"/>
    <mergeCell ref="K79:L79"/>
    <mergeCell ref="K83:L83"/>
    <mergeCell ref="K87:L87"/>
    <mergeCell ref="B2:I3"/>
    <mergeCell ref="B66:C66"/>
    <mergeCell ref="D66:E66"/>
    <mergeCell ref="K74:L74"/>
    <mergeCell ref="B10:B12"/>
    <mergeCell ref="B13:B14"/>
    <mergeCell ref="B15:B16"/>
    <mergeCell ref="B63:C63"/>
    <mergeCell ref="D63:E63"/>
    <mergeCell ref="B64:C64"/>
    <mergeCell ref="D64:E64"/>
    <mergeCell ref="B65:C65"/>
  </mergeCells>
  <conditionalFormatting sqref="D27">
    <cfRule type="cellIs" dxfId="23" priority="18" operator="greaterThan">
      <formula>$D$35</formula>
    </cfRule>
    <cfRule type="cellIs" dxfId="22" priority="19" operator="lessThan">
      <formula>$G$37</formula>
    </cfRule>
    <cfRule type="cellIs" dxfId="21" priority="20" operator="between">
      <formula>$G$37</formula>
      <formula>$D$35</formula>
    </cfRule>
  </conditionalFormatting>
  <conditionalFormatting sqref="D29">
    <cfRule type="cellIs" dxfId="20" priority="21" operator="greaterThan">
      <formula>$G$36</formula>
    </cfRule>
    <cfRule type="cellIs" dxfId="19" priority="22" operator="lessThan">
      <formula>$D$36</formula>
    </cfRule>
    <cfRule type="cellIs" dxfId="18" priority="23" operator="between">
      <formula>$D$36</formula>
      <formula>$G$36</formula>
    </cfRule>
  </conditionalFormatting>
  <conditionalFormatting sqref="D34">
    <cfRule type="cellIs" dxfId="17" priority="24" operator="lessThan">
      <formula>$D$14</formula>
    </cfRule>
    <cfRule type="cellIs" dxfId="16" priority="25" operator="greaterThan">
      <formula>$D$14</formula>
    </cfRule>
  </conditionalFormatting>
  <conditionalFormatting sqref="D44">
    <cfRule type="cellIs" dxfId="15" priority="13" operator="between">
      <formula>$D$42</formula>
      <formula>$D$46</formula>
    </cfRule>
    <cfRule type="cellIs" dxfId="14" priority="14" operator="greaterThan">
      <formula>$D$46</formula>
    </cfRule>
    <cfRule type="cellIs" dxfId="13" priority="15" operator="lessThan">
      <formula>$D$42</formula>
    </cfRule>
  </conditionalFormatting>
  <conditionalFormatting sqref="D52">
    <cfRule type="cellIs" dxfId="12" priority="7" operator="greaterThan">
      <formula>$D$54</formula>
    </cfRule>
    <cfRule type="cellIs" dxfId="11" priority="8" operator="lessThan">
      <formula>$D$50</formula>
    </cfRule>
    <cfRule type="cellIs" dxfId="10" priority="9" operator="between">
      <formula>$D$50</formula>
      <formula>$D$54</formula>
    </cfRule>
  </conditionalFormatting>
  <conditionalFormatting sqref="F61:F66">
    <cfRule type="cellIs" dxfId="9" priority="1" operator="lessThan">
      <formula>$D$24</formula>
    </cfRule>
    <cfRule type="cellIs" dxfId="8" priority="2" operator="greaterThan">
      <formula>$D$24</formula>
    </cfRule>
  </conditionalFormatting>
  <conditionalFormatting sqref="G34">
    <cfRule type="cellIs" dxfId="7" priority="26" operator="lessThan">
      <formula>$D$15</formula>
    </cfRule>
    <cfRule type="cellIs" dxfId="6" priority="27" operator="greaterThan">
      <formula>$D$15</formula>
    </cfRule>
  </conditionalFormatting>
  <conditionalFormatting sqref="H44">
    <cfRule type="cellIs" dxfId="5" priority="10" operator="greaterThan">
      <formula>$H$46</formula>
    </cfRule>
    <cfRule type="cellIs" dxfId="4" priority="11" operator="lessThan">
      <formula>$H$42</formula>
    </cfRule>
    <cfRule type="cellIs" dxfId="3" priority="12" operator="between">
      <formula>$H$42</formula>
      <formula>$H$46</formula>
    </cfRule>
  </conditionalFormatting>
  <conditionalFormatting sqref="H52">
    <cfRule type="cellIs" dxfId="2" priority="4" operator="greaterThan">
      <formula>$H$54</formula>
    </cfRule>
    <cfRule type="cellIs" dxfId="1" priority="5" operator="lessThan">
      <formula>$H$50</formula>
    </cfRule>
    <cfRule type="cellIs" dxfId="0" priority="6" operator="between">
      <formula>$H$50</formula>
      <formula>$H$54</formula>
    </cfRule>
  </conditionalFormatting>
  <conditionalFormatting sqref="I85:I90">
    <cfRule type="colorScale" priority="3">
      <colorScale>
        <cfvo type="min"/>
        <cfvo type="percentile" val="50"/>
        <cfvo type="max"/>
        <color rgb="FFF8696B"/>
        <color rgb="FFFFEB84"/>
        <color rgb="FF63BE7B"/>
      </colorScale>
    </cfRule>
  </conditionalFormatting>
  <pageMargins left="0.7" right="0.7" top="0.75" bottom="0.75" header="0.3" footer="0.3"/>
  <pageSetup paperSize="9" scale="62" orientation="landscape" horizontalDpi="0" verticalDpi="0"/>
  <headerFooter>
    <oddHeader>&amp;C&amp;"Calibri,Regular"Telescope Equations</oddHeader>
    <oddFooter xml:space="preserve">&amp;C&amp;"Calibri,Regular"Hans Sassenburg (hsassenburg@me.com) </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8195" r:id="rId3" name="Scroll Bar 3">
              <controlPr defaultSize="0" autoPict="0">
                <anchor moveWithCells="1">
                  <from>
                    <xdr:col>4</xdr:col>
                    <xdr:colOff>698500</xdr:colOff>
                    <xdr:row>9</xdr:row>
                    <xdr:rowOff>76200</xdr:rowOff>
                  </from>
                  <to>
                    <xdr:col>8</xdr:col>
                    <xdr:colOff>215900</xdr:colOff>
                    <xdr:row>9</xdr:row>
                    <xdr:rowOff>304800</xdr:rowOff>
                  </to>
                </anchor>
              </controlPr>
            </control>
          </mc:Choice>
        </mc:AlternateContent>
        <mc:AlternateContent xmlns:mc="http://schemas.openxmlformats.org/markup-compatibility/2006">
          <mc:Choice Requires="x14">
            <control shapeId="8196" r:id="rId4" name="Scroll Bar 4">
              <controlPr defaultSize="0" autoPict="0">
                <anchor moveWithCells="1">
                  <from>
                    <xdr:col>4</xdr:col>
                    <xdr:colOff>698500</xdr:colOff>
                    <xdr:row>10</xdr:row>
                    <xdr:rowOff>88900</xdr:rowOff>
                  </from>
                  <to>
                    <xdr:col>8</xdr:col>
                    <xdr:colOff>215900</xdr:colOff>
                    <xdr:row>10</xdr:row>
                    <xdr:rowOff>317500</xdr:rowOff>
                  </to>
                </anchor>
              </controlPr>
            </control>
          </mc:Choice>
        </mc:AlternateContent>
        <mc:AlternateContent xmlns:mc="http://schemas.openxmlformats.org/markup-compatibility/2006">
          <mc:Choice Requires="x14">
            <control shapeId="8197" r:id="rId5" name="Scroll Bar 5">
              <controlPr defaultSize="0" autoPict="0">
                <anchor moveWithCells="1">
                  <from>
                    <xdr:col>4</xdr:col>
                    <xdr:colOff>711200</xdr:colOff>
                    <xdr:row>12</xdr:row>
                    <xdr:rowOff>76200</xdr:rowOff>
                  </from>
                  <to>
                    <xdr:col>8</xdr:col>
                    <xdr:colOff>228600</xdr:colOff>
                    <xdr:row>12</xdr:row>
                    <xdr:rowOff>304800</xdr:rowOff>
                  </to>
                </anchor>
              </controlPr>
            </control>
          </mc:Choice>
        </mc:AlternateContent>
        <mc:AlternateContent xmlns:mc="http://schemas.openxmlformats.org/markup-compatibility/2006">
          <mc:Choice Requires="x14">
            <control shapeId="8198" r:id="rId6" name="Scroll Bar 6">
              <controlPr defaultSize="0" autoPict="0">
                <anchor moveWithCells="1">
                  <from>
                    <xdr:col>4</xdr:col>
                    <xdr:colOff>711200</xdr:colOff>
                    <xdr:row>13</xdr:row>
                    <xdr:rowOff>63500</xdr:rowOff>
                  </from>
                  <to>
                    <xdr:col>8</xdr:col>
                    <xdr:colOff>228600</xdr:colOff>
                    <xdr:row>13</xdr:row>
                    <xdr:rowOff>292100</xdr:rowOff>
                  </to>
                </anchor>
              </controlPr>
            </control>
          </mc:Choice>
        </mc:AlternateContent>
        <mc:AlternateContent xmlns:mc="http://schemas.openxmlformats.org/markup-compatibility/2006">
          <mc:Choice Requires="x14">
            <control shapeId="8199" r:id="rId7" name="Scroll Bar 7">
              <controlPr defaultSize="0" autoPict="0">
                <anchor moveWithCells="1">
                  <from>
                    <xdr:col>4</xdr:col>
                    <xdr:colOff>723900</xdr:colOff>
                    <xdr:row>14</xdr:row>
                    <xdr:rowOff>88900</xdr:rowOff>
                  </from>
                  <to>
                    <xdr:col>8</xdr:col>
                    <xdr:colOff>241300</xdr:colOff>
                    <xdr:row>14</xdr:row>
                    <xdr:rowOff>317500</xdr:rowOff>
                  </to>
                </anchor>
              </controlPr>
            </control>
          </mc:Choice>
        </mc:AlternateContent>
        <mc:AlternateContent xmlns:mc="http://schemas.openxmlformats.org/markup-compatibility/2006">
          <mc:Choice Requires="x14">
            <control shapeId="8200" r:id="rId8" name="Scroll Bar 8">
              <controlPr defaultSize="0" autoPict="0">
                <anchor moveWithCells="1">
                  <from>
                    <xdr:col>4</xdr:col>
                    <xdr:colOff>723900</xdr:colOff>
                    <xdr:row>15</xdr:row>
                    <xdr:rowOff>76200</xdr:rowOff>
                  </from>
                  <to>
                    <xdr:col>8</xdr:col>
                    <xdr:colOff>241300</xdr:colOff>
                    <xdr:row>15</xdr:row>
                    <xdr:rowOff>317500</xdr:rowOff>
                  </to>
                </anchor>
              </controlPr>
            </control>
          </mc:Choice>
        </mc:AlternateContent>
        <mc:AlternateContent xmlns:mc="http://schemas.openxmlformats.org/markup-compatibility/2006">
          <mc:Choice Requires="x14">
            <control shapeId="8201" r:id="rId9" name="Scroll Bar 9">
              <controlPr defaultSize="0" autoPict="0">
                <anchor moveWithCells="1">
                  <from>
                    <xdr:col>4</xdr:col>
                    <xdr:colOff>698500</xdr:colOff>
                    <xdr:row>11</xdr:row>
                    <xdr:rowOff>76200</xdr:rowOff>
                  </from>
                  <to>
                    <xdr:col>8</xdr:col>
                    <xdr:colOff>215900</xdr:colOff>
                    <xdr:row>11</xdr:row>
                    <xdr:rowOff>304800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C99BAB72-C960-D147-9294-9FA001C61CCB}">
          <x14:formula1>
            <xm:f>Data!$W$8:$W$407</xm:f>
          </x14:formula1>
          <xm:sqref>D66:E66</xm:sqref>
        </x14:dataValidation>
        <x14:dataValidation type="list" allowBlank="1" showInputMessage="1" showErrorMessage="1" xr:uid="{C5532071-573B-A442-B672-AD8915A372F2}">
          <x14:formula1>
            <xm:f>Data!$R$8:$R$107</xm:f>
          </x14:formula1>
          <xm:sqref>D65:E65</xm:sqref>
        </x14:dataValidation>
        <x14:dataValidation type="list" allowBlank="1" showInputMessage="1" showErrorMessage="1" xr:uid="{93516FBE-04AA-2146-A011-E8D4D5FD080E}">
          <x14:formula1>
            <xm:f>Data!$M$8:$M$117</xm:f>
          </x14:formula1>
          <xm:sqref>D64:E64</xm:sqref>
        </x14:dataValidation>
        <x14:dataValidation type="list" allowBlank="1" showInputMessage="1" showErrorMessage="1" xr:uid="{0EC15BBE-DE88-CF43-B6A1-0049D27A6502}">
          <x14:formula1>
            <xm:f>Data!$J$8:$J$15</xm:f>
          </x14:formula1>
          <xm:sqref>D63:E63</xm:sqref>
        </x14:dataValidation>
        <x14:dataValidation type="list" allowBlank="1" showInputMessage="1" showErrorMessage="1" xr:uid="{832BAD9A-C556-B442-B029-442AB4AC5E86}">
          <x14:formula1>
            <xm:f>Data!$G$8:$G$57</xm:f>
          </x14:formula1>
          <xm:sqref>D62:E62</xm:sqref>
        </x14:dataValidation>
        <x14:dataValidation type="list" allowBlank="1" showInputMessage="1" showErrorMessage="1" xr:uid="{B1DA59D4-D089-C84F-93BD-5D28729A05AD}">
          <x14:formula1>
            <xm:f>Data!$C$8:$C$57</xm:f>
          </x14:formula1>
          <xm:sqref>D61:E61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8729C-3C6B-824E-BCB7-7FC1F346A403}">
  <dimension ref="B2:AA414"/>
  <sheetViews>
    <sheetView showGridLines="0" zoomScaleNormal="100" workbookViewId="0"/>
  </sheetViews>
  <sheetFormatPr baseColWidth="10" defaultRowHeight="16" x14ac:dyDescent="0.2"/>
  <cols>
    <col min="2" max="2" width="5.83203125" customWidth="1"/>
    <col min="3" max="3" width="15.83203125" style="6" customWidth="1"/>
    <col min="4" max="4" width="10.83203125" style="6"/>
    <col min="6" max="6" width="5.83203125" customWidth="1"/>
    <col min="7" max="7" width="20.83203125" customWidth="1"/>
    <col min="9" max="9" width="10.83203125" customWidth="1"/>
    <col min="10" max="10" width="15.83203125" style="6" customWidth="1"/>
    <col min="11" max="11" width="10.83203125" style="6" customWidth="1"/>
    <col min="13" max="13" width="10.83203125" customWidth="1"/>
    <col min="14" max="14" width="15.83203125" style="6" customWidth="1"/>
    <col min="15" max="15" width="40.83203125" style="6" customWidth="1"/>
    <col min="16" max="18" width="10.83203125" style="6" customWidth="1"/>
    <col min="20" max="20" width="35.83203125" customWidth="1"/>
    <col min="21" max="22" width="10.83203125" style="6" customWidth="1"/>
  </cols>
  <sheetData>
    <row r="2" spans="2:27" s="1" customFormat="1" ht="65" customHeight="1" x14ac:dyDescent="0.2">
      <c r="B2" s="261" t="s">
        <v>1227</v>
      </c>
      <c r="C2" s="262"/>
      <c r="D2" s="262"/>
      <c r="E2" s="262"/>
      <c r="F2" s="262"/>
      <c r="G2" s="262"/>
      <c r="H2" s="263"/>
      <c r="I2" s="5"/>
      <c r="J2" s="5"/>
      <c r="K2" s="5"/>
      <c r="M2" s="264"/>
      <c r="N2" s="264"/>
      <c r="R2" s="5"/>
      <c r="S2" s="5"/>
      <c r="U2" s="54"/>
      <c r="W2" s="5"/>
      <c r="X2" s="5"/>
      <c r="Z2" s="61"/>
    </row>
    <row r="3" spans="2:27" s="1" customFormat="1" ht="18" customHeight="1" x14ac:dyDescent="0.2">
      <c r="B3" s="81"/>
      <c r="C3" s="81"/>
      <c r="D3" s="81"/>
      <c r="E3" s="81"/>
      <c r="F3" s="81"/>
      <c r="G3" s="81"/>
      <c r="H3" s="81"/>
      <c r="I3" s="5"/>
      <c r="J3" s="5"/>
      <c r="K3" s="5"/>
      <c r="M3" s="252" t="s">
        <v>1228</v>
      </c>
      <c r="N3" s="253"/>
      <c r="R3" s="5"/>
      <c r="S3" s="5"/>
      <c r="U3" s="54"/>
      <c r="W3" s="5"/>
      <c r="X3" s="5"/>
      <c r="Z3" s="61"/>
    </row>
    <row r="4" spans="2:27" s="1" customFormat="1" ht="18" customHeight="1" x14ac:dyDescent="0.2">
      <c r="B4" s="81"/>
      <c r="C4" s="81"/>
      <c r="D4" s="81"/>
      <c r="E4" s="81"/>
      <c r="F4" s="81"/>
      <c r="G4" s="81"/>
      <c r="H4" s="81"/>
      <c r="I4" s="5"/>
      <c r="J4" s="5"/>
      <c r="K4" s="5"/>
      <c r="M4" s="256" t="s">
        <v>1191</v>
      </c>
      <c r="N4" s="257"/>
      <c r="R4" s="252" t="s">
        <v>1228</v>
      </c>
      <c r="S4" s="253"/>
      <c r="U4" s="54"/>
      <c r="W4" s="252" t="s">
        <v>1228</v>
      </c>
      <c r="X4" s="253"/>
      <c r="Z4" s="61"/>
    </row>
    <row r="5" spans="2:27" s="1" customFormat="1" x14ac:dyDescent="0.2">
      <c r="B5" s="5"/>
      <c r="C5" s="5"/>
      <c r="F5" s="5"/>
      <c r="G5" s="5"/>
      <c r="H5" s="5"/>
      <c r="I5" s="5"/>
      <c r="J5" s="5"/>
      <c r="K5" s="5"/>
      <c r="M5" s="254" t="s">
        <v>1190</v>
      </c>
      <c r="N5" s="255"/>
      <c r="Q5" s="5"/>
      <c r="R5" s="256" t="s">
        <v>1192</v>
      </c>
      <c r="S5" s="257"/>
      <c r="U5" s="54"/>
      <c r="W5" s="254" t="s">
        <v>1192</v>
      </c>
      <c r="X5" s="255"/>
      <c r="Z5" s="61"/>
    </row>
    <row r="6" spans="2:27" s="1" customFormat="1" ht="19" x14ac:dyDescent="0.25">
      <c r="B6" s="258" t="s">
        <v>153</v>
      </c>
      <c r="C6" s="259"/>
      <c r="D6" s="260"/>
      <c r="F6" s="258" t="s">
        <v>238</v>
      </c>
      <c r="G6" s="259"/>
      <c r="H6" s="260"/>
      <c r="I6" s="5"/>
      <c r="J6" s="258" t="s">
        <v>84</v>
      </c>
      <c r="K6" s="260"/>
      <c r="M6" s="258" t="s">
        <v>239</v>
      </c>
      <c r="N6" s="259"/>
      <c r="O6" s="259"/>
      <c r="P6" s="260"/>
      <c r="R6" s="258" t="s">
        <v>492</v>
      </c>
      <c r="S6" s="259"/>
      <c r="T6" s="259"/>
      <c r="U6" s="260"/>
      <c r="W6" s="258" t="s">
        <v>768</v>
      </c>
      <c r="X6" s="259"/>
      <c r="Y6" s="259"/>
      <c r="Z6" s="260"/>
    </row>
    <row r="7" spans="2:27" s="1" customFormat="1" x14ac:dyDescent="0.2">
      <c r="B7" s="11" t="s">
        <v>205</v>
      </c>
      <c r="C7" s="44" t="s">
        <v>169</v>
      </c>
      <c r="D7" s="45" t="s">
        <v>170</v>
      </c>
      <c r="F7" s="11" t="s">
        <v>205</v>
      </c>
      <c r="G7" s="44" t="s">
        <v>169</v>
      </c>
      <c r="H7" s="45" t="s">
        <v>170</v>
      </c>
      <c r="I7" s="5"/>
      <c r="J7" s="44" t="s">
        <v>240</v>
      </c>
      <c r="K7" s="45" t="s">
        <v>170</v>
      </c>
      <c r="M7" s="11" t="s">
        <v>237</v>
      </c>
      <c r="N7" s="11" t="s">
        <v>748</v>
      </c>
      <c r="O7" s="44" t="s">
        <v>420</v>
      </c>
      <c r="P7" s="45" t="s">
        <v>170</v>
      </c>
      <c r="R7" s="11" t="s">
        <v>1162</v>
      </c>
      <c r="S7" s="11" t="s">
        <v>237</v>
      </c>
      <c r="T7" s="44" t="s">
        <v>420</v>
      </c>
      <c r="U7" s="45" t="s">
        <v>170</v>
      </c>
      <c r="W7" s="11" t="s">
        <v>748</v>
      </c>
      <c r="X7" s="11" t="s">
        <v>1150</v>
      </c>
      <c r="Y7" s="44" t="s">
        <v>1151</v>
      </c>
      <c r="Z7" s="62" t="s">
        <v>170</v>
      </c>
    </row>
    <row r="8" spans="2:27" s="1" customFormat="1" ht="16" customHeight="1" x14ac:dyDescent="0.2">
      <c r="B8" s="47">
        <v>1</v>
      </c>
      <c r="C8" s="83" t="s">
        <v>154</v>
      </c>
      <c r="D8" s="51">
        <v>-1.44</v>
      </c>
      <c r="F8" s="47">
        <v>1</v>
      </c>
      <c r="G8" s="7" t="s">
        <v>430</v>
      </c>
      <c r="H8" s="52">
        <v>11.05</v>
      </c>
      <c r="I8" s="5"/>
      <c r="J8" s="49" t="s">
        <v>100</v>
      </c>
      <c r="K8" s="51">
        <v>0.23</v>
      </c>
      <c r="M8" s="47" t="s">
        <v>241</v>
      </c>
      <c r="N8" s="8" t="s">
        <v>643</v>
      </c>
      <c r="O8" s="7" t="s">
        <v>351</v>
      </c>
      <c r="P8" s="51">
        <v>8.4</v>
      </c>
      <c r="R8" s="8" t="s">
        <v>537</v>
      </c>
      <c r="S8" s="8"/>
      <c r="T8" s="7" t="s">
        <v>495</v>
      </c>
      <c r="U8" s="57">
        <v>7</v>
      </c>
      <c r="W8" s="66">
        <v>40</v>
      </c>
      <c r="X8" s="66" t="s">
        <v>769</v>
      </c>
      <c r="Y8" s="63" t="s">
        <v>1152</v>
      </c>
      <c r="Z8" s="64">
        <v>11</v>
      </c>
    </row>
    <row r="9" spans="2:27" s="1" customFormat="1" ht="16" customHeight="1" x14ac:dyDescent="0.2">
      <c r="B9" s="47">
        <v>2</v>
      </c>
      <c r="C9" s="46" t="s">
        <v>155</v>
      </c>
      <c r="D9" s="51">
        <v>-0.62</v>
      </c>
      <c r="F9" s="47">
        <v>2</v>
      </c>
      <c r="G9" s="7" t="s">
        <v>480</v>
      </c>
      <c r="H9" s="52">
        <v>-0.01</v>
      </c>
      <c r="I9" s="5"/>
      <c r="J9" s="50" t="s">
        <v>101</v>
      </c>
      <c r="K9" s="52">
        <v>-4.1399999999999997</v>
      </c>
      <c r="M9" s="47" t="s">
        <v>242</v>
      </c>
      <c r="N9" s="8" t="s">
        <v>644</v>
      </c>
      <c r="O9" s="7" t="s">
        <v>352</v>
      </c>
      <c r="P9" s="51">
        <v>6.5</v>
      </c>
      <c r="R9" s="8" t="s">
        <v>668</v>
      </c>
      <c r="S9" s="73" t="s">
        <v>267</v>
      </c>
      <c r="T9" s="7" t="s">
        <v>749</v>
      </c>
      <c r="U9" s="57">
        <v>7.5</v>
      </c>
      <c r="W9" s="66">
        <v>129</v>
      </c>
      <c r="X9" s="66" t="s">
        <v>770</v>
      </c>
      <c r="Y9" s="63" t="s">
        <v>1153</v>
      </c>
      <c r="Z9" s="64">
        <v>6.5</v>
      </c>
    </row>
    <row r="10" spans="2:27" s="1" customFormat="1" ht="16" customHeight="1" x14ac:dyDescent="0.2">
      <c r="B10" s="47">
        <v>3</v>
      </c>
      <c r="C10" s="46" t="s">
        <v>206</v>
      </c>
      <c r="D10" s="51">
        <v>-0.28000000000000003</v>
      </c>
      <c r="F10" s="47">
        <v>3</v>
      </c>
      <c r="G10" s="7" t="s">
        <v>481</v>
      </c>
      <c r="H10" s="52">
        <v>1.33</v>
      </c>
      <c r="I10" s="5"/>
      <c r="J10" s="50" t="s">
        <v>1175</v>
      </c>
      <c r="K10" s="52">
        <v>-12.74</v>
      </c>
      <c r="M10" s="47" t="s">
        <v>243</v>
      </c>
      <c r="N10" s="8" t="s">
        <v>645</v>
      </c>
      <c r="O10" s="7" t="s">
        <v>352</v>
      </c>
      <c r="P10" s="51">
        <v>6.2</v>
      </c>
      <c r="R10" s="8" t="s">
        <v>1176</v>
      </c>
      <c r="S10" s="8"/>
      <c r="T10" s="7" t="s">
        <v>496</v>
      </c>
      <c r="U10" s="57">
        <v>8</v>
      </c>
      <c r="W10" s="66">
        <v>136</v>
      </c>
      <c r="X10" s="66" t="s">
        <v>771</v>
      </c>
      <c r="Y10" s="63" t="s">
        <v>1153</v>
      </c>
      <c r="Z10" s="65"/>
      <c r="AA10" s="1" t="s">
        <v>1163</v>
      </c>
    </row>
    <row r="11" spans="2:27" s="1" customFormat="1" ht="16" customHeight="1" x14ac:dyDescent="0.2">
      <c r="B11" s="47">
        <v>4</v>
      </c>
      <c r="C11" s="46" t="s">
        <v>156</v>
      </c>
      <c r="D11" s="51">
        <v>-0.05</v>
      </c>
      <c r="F11" s="47">
        <v>4</v>
      </c>
      <c r="G11" s="7" t="s">
        <v>432</v>
      </c>
      <c r="H11" s="52">
        <v>9.5399999999999991</v>
      </c>
      <c r="I11" s="5"/>
      <c r="J11" s="50" t="s">
        <v>102</v>
      </c>
      <c r="K11" s="52">
        <v>-2.91</v>
      </c>
      <c r="M11" s="47" t="s">
        <v>244</v>
      </c>
      <c r="N11" s="8" t="s">
        <v>646</v>
      </c>
      <c r="O11" s="7" t="s">
        <v>353</v>
      </c>
      <c r="P11" s="51">
        <v>5.6</v>
      </c>
      <c r="R11" s="8" t="s">
        <v>548</v>
      </c>
      <c r="S11" s="8"/>
      <c r="T11" s="7" t="s">
        <v>500</v>
      </c>
      <c r="U11" s="57">
        <v>8</v>
      </c>
      <c r="W11" s="66">
        <v>157</v>
      </c>
      <c r="X11" s="66" t="s">
        <v>772</v>
      </c>
      <c r="Y11" s="63" t="s">
        <v>1154</v>
      </c>
      <c r="Z11" s="64">
        <v>10.4</v>
      </c>
    </row>
    <row r="12" spans="2:27" s="1" customFormat="1" ht="16" customHeight="1" x14ac:dyDescent="0.2">
      <c r="B12" s="47">
        <v>5</v>
      </c>
      <c r="C12" s="46" t="s">
        <v>157</v>
      </c>
      <c r="D12" s="51">
        <v>0.03</v>
      </c>
      <c r="F12" s="47">
        <v>5</v>
      </c>
      <c r="G12" s="7" t="s">
        <v>433</v>
      </c>
      <c r="H12" s="52">
        <v>15.4</v>
      </c>
      <c r="I12" s="5"/>
      <c r="J12" s="50" t="s">
        <v>88</v>
      </c>
      <c r="K12" s="52">
        <v>-2.2000000000000002</v>
      </c>
      <c r="M12" s="47" t="s">
        <v>245</v>
      </c>
      <c r="N12" s="8" t="s">
        <v>647</v>
      </c>
      <c r="O12" s="7" t="s">
        <v>354</v>
      </c>
      <c r="P12" s="51">
        <v>5.6</v>
      </c>
      <c r="R12" s="8" t="s">
        <v>552</v>
      </c>
      <c r="S12" s="8"/>
      <c r="T12" s="7" t="s">
        <v>502</v>
      </c>
      <c r="U12" s="57">
        <v>8.5</v>
      </c>
      <c r="W12" s="66">
        <v>185</v>
      </c>
      <c r="X12" s="66" t="s">
        <v>773</v>
      </c>
      <c r="Y12" s="63" t="s">
        <v>1154</v>
      </c>
      <c r="Z12" s="64">
        <v>9.1999999999999993</v>
      </c>
    </row>
    <row r="13" spans="2:27" s="1" customFormat="1" ht="16" customHeight="1" x14ac:dyDescent="0.2">
      <c r="B13" s="47">
        <v>6</v>
      </c>
      <c r="C13" s="46" t="s">
        <v>158</v>
      </c>
      <c r="D13" s="51">
        <v>0.08</v>
      </c>
      <c r="F13" s="47">
        <v>6</v>
      </c>
      <c r="G13" s="7" t="s">
        <v>434</v>
      </c>
      <c r="H13" s="52">
        <v>13.54</v>
      </c>
      <c r="I13" s="5"/>
      <c r="J13" s="50" t="s">
        <v>90</v>
      </c>
      <c r="K13" s="52">
        <v>-0.24</v>
      </c>
      <c r="M13" s="47" t="s">
        <v>246</v>
      </c>
      <c r="N13" s="8" t="s">
        <v>648</v>
      </c>
      <c r="O13" s="7" t="s">
        <v>355</v>
      </c>
      <c r="P13" s="51">
        <v>5.3</v>
      </c>
      <c r="R13" s="8" t="s">
        <v>565</v>
      </c>
      <c r="S13" s="8"/>
      <c r="T13" s="7" t="s">
        <v>510</v>
      </c>
      <c r="U13" s="57">
        <v>8.5</v>
      </c>
      <c r="W13" s="66">
        <v>205</v>
      </c>
      <c r="X13" s="79" t="s">
        <v>350</v>
      </c>
      <c r="Y13" s="63" t="s">
        <v>1154</v>
      </c>
      <c r="Z13" s="64">
        <v>8</v>
      </c>
    </row>
    <row r="14" spans="2:27" s="1" customFormat="1" ht="16" customHeight="1" x14ac:dyDescent="0.2">
      <c r="B14" s="47">
        <v>7</v>
      </c>
      <c r="C14" s="46" t="s">
        <v>159</v>
      </c>
      <c r="D14" s="51">
        <v>0.18</v>
      </c>
      <c r="F14" s="47">
        <v>7</v>
      </c>
      <c r="G14" s="7" t="s">
        <v>435</v>
      </c>
      <c r="H14" s="53">
        <v>7.49</v>
      </c>
      <c r="I14" s="5"/>
      <c r="J14" s="50" t="s">
        <v>103</v>
      </c>
      <c r="K14" s="52">
        <v>5.68</v>
      </c>
      <c r="M14" s="47" t="s">
        <v>247</v>
      </c>
      <c r="N14" s="8" t="s">
        <v>649</v>
      </c>
      <c r="O14" s="7" t="s">
        <v>356</v>
      </c>
      <c r="P14" s="51">
        <v>4.0999999999999996</v>
      </c>
      <c r="R14" s="8" t="s">
        <v>582</v>
      </c>
      <c r="S14" s="8"/>
      <c r="T14" s="7" t="s">
        <v>522</v>
      </c>
      <c r="U14" s="57">
        <v>8.5</v>
      </c>
      <c r="W14" s="66">
        <v>225</v>
      </c>
      <c r="X14" s="66" t="s">
        <v>774</v>
      </c>
      <c r="Y14" s="63" t="s">
        <v>1153</v>
      </c>
      <c r="Z14" s="64">
        <v>7</v>
      </c>
    </row>
    <row r="15" spans="2:27" s="1" customFormat="1" ht="16" customHeight="1" x14ac:dyDescent="0.2">
      <c r="B15" s="47">
        <v>8</v>
      </c>
      <c r="C15" s="83" t="s">
        <v>160</v>
      </c>
      <c r="D15" s="51">
        <v>0.4</v>
      </c>
      <c r="F15" s="47">
        <v>8</v>
      </c>
      <c r="G15" s="82" t="s">
        <v>427</v>
      </c>
      <c r="H15" s="52">
        <v>-1.44</v>
      </c>
      <c r="I15" s="5"/>
      <c r="J15" s="50" t="s">
        <v>104</v>
      </c>
      <c r="K15" s="52">
        <v>7.78</v>
      </c>
      <c r="M15" s="47" t="s">
        <v>248</v>
      </c>
      <c r="N15" s="8" t="s">
        <v>650</v>
      </c>
      <c r="O15" s="7" t="s">
        <v>357</v>
      </c>
      <c r="P15" s="51">
        <v>6</v>
      </c>
      <c r="R15" s="8" t="s">
        <v>612</v>
      </c>
      <c r="S15" s="8"/>
      <c r="T15" s="7" t="s">
        <v>530</v>
      </c>
      <c r="U15" s="57">
        <v>8.5</v>
      </c>
      <c r="W15" s="66">
        <v>246</v>
      </c>
      <c r="X15" s="66" t="s">
        <v>775</v>
      </c>
      <c r="Y15" s="63" t="s">
        <v>1152</v>
      </c>
      <c r="Z15" s="64">
        <v>8</v>
      </c>
    </row>
    <row r="16" spans="2:27" s="1" customFormat="1" ht="16" customHeight="1" x14ac:dyDescent="0.2">
      <c r="B16" s="47">
        <v>9</v>
      </c>
      <c r="C16" s="46" t="s">
        <v>162</v>
      </c>
      <c r="D16" s="51">
        <v>0.45</v>
      </c>
      <c r="F16" s="47">
        <v>9</v>
      </c>
      <c r="G16" s="7" t="s">
        <v>436</v>
      </c>
      <c r="H16" s="52">
        <v>8.44</v>
      </c>
      <c r="I16" s="5"/>
      <c r="J16" s="5"/>
      <c r="K16" s="5"/>
      <c r="M16" s="47" t="s">
        <v>249</v>
      </c>
      <c r="N16" s="8" t="s">
        <v>651</v>
      </c>
      <c r="O16" s="7" t="s">
        <v>352</v>
      </c>
      <c r="P16" s="51">
        <v>7.7</v>
      </c>
      <c r="R16" s="8" t="s">
        <v>531</v>
      </c>
      <c r="S16" s="8"/>
      <c r="T16" s="7" t="s">
        <v>493</v>
      </c>
      <c r="U16" s="57">
        <v>9</v>
      </c>
      <c r="W16" s="66">
        <v>247</v>
      </c>
      <c r="X16" s="66" t="s">
        <v>776</v>
      </c>
      <c r="Y16" s="63" t="s">
        <v>1154</v>
      </c>
      <c r="Z16" s="64">
        <v>8.9</v>
      </c>
    </row>
    <row r="17" spans="2:26" s="1" customFormat="1" ht="16" customHeight="1" x14ac:dyDescent="0.2">
      <c r="B17" s="47">
        <v>10</v>
      </c>
      <c r="C17" s="46" t="s">
        <v>161</v>
      </c>
      <c r="D17" s="51">
        <v>0.45</v>
      </c>
      <c r="F17" s="47">
        <v>10</v>
      </c>
      <c r="G17" s="7" t="s">
        <v>437</v>
      </c>
      <c r="H17" s="52">
        <v>12.57</v>
      </c>
      <c r="I17" s="5"/>
      <c r="J17" s="5"/>
      <c r="K17" s="5"/>
      <c r="M17" s="47" t="s">
        <v>250</v>
      </c>
      <c r="N17" s="8" t="s">
        <v>652</v>
      </c>
      <c r="O17" s="7" t="s">
        <v>352</v>
      </c>
      <c r="P17" s="51">
        <v>6.6</v>
      </c>
      <c r="R17" s="8" t="s">
        <v>556</v>
      </c>
      <c r="S17" s="8"/>
      <c r="T17" s="7" t="s">
        <v>504</v>
      </c>
      <c r="U17" s="57">
        <v>9</v>
      </c>
      <c r="W17" s="66">
        <v>253</v>
      </c>
      <c r="X17" s="66" t="s">
        <v>777</v>
      </c>
      <c r="Y17" s="63" t="s">
        <v>1154</v>
      </c>
      <c r="Z17" s="64">
        <v>7.1</v>
      </c>
    </row>
    <row r="18" spans="2:26" s="1" customFormat="1" ht="16" customHeight="1" x14ac:dyDescent="0.2">
      <c r="B18" s="47">
        <v>11</v>
      </c>
      <c r="C18" s="46" t="s">
        <v>163</v>
      </c>
      <c r="D18" s="51">
        <v>0.61</v>
      </c>
      <c r="F18" s="47">
        <v>11</v>
      </c>
      <c r="G18" s="7" t="s">
        <v>438</v>
      </c>
      <c r="H18" s="52">
        <v>12.52</v>
      </c>
      <c r="I18" s="5"/>
      <c r="J18" s="5"/>
      <c r="K18" s="5"/>
      <c r="M18" s="47" t="s">
        <v>251</v>
      </c>
      <c r="N18" s="8" t="s">
        <v>653</v>
      </c>
      <c r="O18" s="7" t="s">
        <v>358</v>
      </c>
      <c r="P18" s="51">
        <v>6.3</v>
      </c>
      <c r="R18" s="8" t="s">
        <v>571</v>
      </c>
      <c r="S18" s="8"/>
      <c r="T18" s="7" t="s">
        <v>514</v>
      </c>
      <c r="U18" s="57">
        <v>9</v>
      </c>
      <c r="W18" s="66">
        <v>278</v>
      </c>
      <c r="X18" s="66" t="s">
        <v>778</v>
      </c>
      <c r="Y18" s="63" t="s">
        <v>1154</v>
      </c>
      <c r="Z18" s="64">
        <v>10.9</v>
      </c>
    </row>
    <row r="19" spans="2:26" s="1" customFormat="1" ht="16" customHeight="1" x14ac:dyDescent="0.2">
      <c r="B19" s="47">
        <v>12</v>
      </c>
      <c r="C19" s="46" t="s">
        <v>164</v>
      </c>
      <c r="D19" s="51">
        <v>0.76</v>
      </c>
      <c r="F19" s="47">
        <v>12</v>
      </c>
      <c r="G19" s="7" t="s">
        <v>439</v>
      </c>
      <c r="H19" s="52">
        <v>10.95</v>
      </c>
      <c r="I19" s="5"/>
      <c r="J19" s="5"/>
      <c r="K19" s="5"/>
      <c r="M19" s="47" t="s">
        <v>252</v>
      </c>
      <c r="N19" s="8" t="s">
        <v>654</v>
      </c>
      <c r="O19" s="7" t="s">
        <v>359</v>
      </c>
      <c r="P19" s="51">
        <v>6.7</v>
      </c>
      <c r="R19" s="8" t="s">
        <v>579</v>
      </c>
      <c r="S19" s="73" t="s">
        <v>297</v>
      </c>
      <c r="T19" s="7" t="s">
        <v>751</v>
      </c>
      <c r="U19" s="57">
        <v>9</v>
      </c>
      <c r="W19" s="66">
        <v>288</v>
      </c>
      <c r="X19" s="66" t="s">
        <v>779</v>
      </c>
      <c r="Y19" s="63" t="s">
        <v>1155</v>
      </c>
      <c r="Z19" s="64">
        <v>8.1</v>
      </c>
    </row>
    <row r="20" spans="2:26" s="1" customFormat="1" ht="16" customHeight="1" x14ac:dyDescent="0.2">
      <c r="B20" s="47">
        <v>13</v>
      </c>
      <c r="C20" s="46" t="s">
        <v>165</v>
      </c>
      <c r="D20" s="51">
        <v>0.77</v>
      </c>
      <c r="F20" s="47">
        <v>13</v>
      </c>
      <c r="G20" s="7" t="s">
        <v>428</v>
      </c>
      <c r="H20" s="52">
        <v>12.28</v>
      </c>
      <c r="I20" s="5"/>
      <c r="J20" s="5"/>
      <c r="K20" s="5"/>
      <c r="M20" s="47" t="s">
        <v>253</v>
      </c>
      <c r="N20" s="8" t="s">
        <v>655</v>
      </c>
      <c r="O20" s="7" t="s">
        <v>360</v>
      </c>
      <c r="P20" s="51">
        <v>5.8</v>
      </c>
      <c r="R20" s="8" t="s">
        <v>541</v>
      </c>
      <c r="S20" s="8"/>
      <c r="T20" s="7" t="s">
        <v>497</v>
      </c>
      <c r="U20" s="57">
        <v>9.5</v>
      </c>
      <c r="W20" s="66">
        <v>381</v>
      </c>
      <c r="X20" s="66" t="s">
        <v>780</v>
      </c>
      <c r="Y20" s="63" t="s">
        <v>1153</v>
      </c>
      <c r="Z20" s="64">
        <v>9</v>
      </c>
    </row>
    <row r="21" spans="2:26" s="1" customFormat="1" ht="16" customHeight="1" x14ac:dyDescent="0.2">
      <c r="B21" s="47">
        <v>14</v>
      </c>
      <c r="C21" s="46" t="s">
        <v>166</v>
      </c>
      <c r="D21" s="51">
        <v>0.87</v>
      </c>
      <c r="F21" s="47">
        <v>14</v>
      </c>
      <c r="G21" s="7" t="s">
        <v>471</v>
      </c>
      <c r="H21" s="52">
        <v>3.73</v>
      </c>
      <c r="I21" s="5"/>
      <c r="J21" s="5"/>
      <c r="K21" s="5"/>
      <c r="M21" s="47" t="s">
        <v>254</v>
      </c>
      <c r="N21" s="8" t="s">
        <v>656</v>
      </c>
      <c r="O21" s="7" t="s">
        <v>352</v>
      </c>
      <c r="P21" s="51">
        <v>7.6</v>
      </c>
      <c r="R21" s="8" t="s">
        <v>557</v>
      </c>
      <c r="S21" s="8"/>
      <c r="T21" s="7" t="s">
        <v>505</v>
      </c>
      <c r="U21" s="57">
        <v>9.5</v>
      </c>
      <c r="W21" s="66">
        <v>404</v>
      </c>
      <c r="X21" s="66" t="s">
        <v>781</v>
      </c>
      <c r="Y21" s="63" t="s">
        <v>1154</v>
      </c>
      <c r="Z21" s="64">
        <v>10.1</v>
      </c>
    </row>
    <row r="22" spans="2:26" s="1" customFormat="1" ht="16" customHeight="1" x14ac:dyDescent="0.2">
      <c r="B22" s="47">
        <v>15</v>
      </c>
      <c r="C22" s="46" t="s">
        <v>168</v>
      </c>
      <c r="D22" s="51">
        <v>0.98</v>
      </c>
      <c r="F22" s="47">
        <v>15</v>
      </c>
      <c r="G22" s="7" t="s">
        <v>440</v>
      </c>
      <c r="H22" s="52">
        <v>7.34</v>
      </c>
      <c r="I22" s="5"/>
      <c r="J22" s="5"/>
      <c r="K22" s="5"/>
      <c r="M22" s="47" t="s">
        <v>255</v>
      </c>
      <c r="N22" s="8" t="s">
        <v>657</v>
      </c>
      <c r="O22" s="7" t="s">
        <v>361</v>
      </c>
      <c r="P22" s="51">
        <v>6.2</v>
      </c>
      <c r="R22" s="8" t="s">
        <v>566</v>
      </c>
      <c r="S22" s="8"/>
      <c r="T22" s="7" t="s">
        <v>511</v>
      </c>
      <c r="U22" s="57">
        <v>9.5</v>
      </c>
      <c r="W22" s="66">
        <v>436</v>
      </c>
      <c r="X22" s="66" t="s">
        <v>782</v>
      </c>
      <c r="Y22" s="63" t="s">
        <v>1153</v>
      </c>
      <c r="Z22" s="64">
        <v>8.8000000000000007</v>
      </c>
    </row>
    <row r="23" spans="2:26" s="1" customFormat="1" ht="16" customHeight="1" x14ac:dyDescent="0.2">
      <c r="B23" s="47">
        <v>16</v>
      </c>
      <c r="C23" s="46" t="s">
        <v>167</v>
      </c>
      <c r="D23" s="51">
        <v>1.06</v>
      </c>
      <c r="F23" s="47">
        <v>16</v>
      </c>
      <c r="G23" s="7" t="s">
        <v>429</v>
      </c>
      <c r="H23" s="52">
        <v>11.08</v>
      </c>
      <c r="I23" s="5"/>
      <c r="J23" s="5"/>
      <c r="K23" s="5"/>
      <c r="M23" s="47" t="s">
        <v>256</v>
      </c>
      <c r="N23" s="8" t="s">
        <v>658</v>
      </c>
      <c r="O23" s="7" t="s">
        <v>362</v>
      </c>
      <c r="P23" s="51">
        <v>6.4</v>
      </c>
      <c r="R23" s="8" t="s">
        <v>567</v>
      </c>
      <c r="S23" s="8"/>
      <c r="T23" s="7" t="s">
        <v>512</v>
      </c>
      <c r="U23" s="57">
        <v>9.5</v>
      </c>
      <c r="W23" s="66">
        <v>457</v>
      </c>
      <c r="X23" s="66" t="s">
        <v>783</v>
      </c>
      <c r="Y23" s="63" t="s">
        <v>1153</v>
      </c>
      <c r="Z23" s="64">
        <v>6.4</v>
      </c>
    </row>
    <row r="24" spans="2:26" s="1" customFormat="1" ht="16" customHeight="1" x14ac:dyDescent="0.2">
      <c r="B24" s="47">
        <v>17</v>
      </c>
      <c r="C24" s="46" t="s">
        <v>171</v>
      </c>
      <c r="D24" s="51">
        <v>1.1599999999999999</v>
      </c>
      <c r="F24" s="47">
        <v>17</v>
      </c>
      <c r="G24" s="7" t="s">
        <v>441</v>
      </c>
      <c r="H24" s="52">
        <v>12.18</v>
      </c>
      <c r="I24" s="5"/>
      <c r="J24" s="5"/>
      <c r="K24" s="5"/>
      <c r="M24" s="47" t="s">
        <v>257</v>
      </c>
      <c r="N24" s="8" t="s">
        <v>659</v>
      </c>
      <c r="O24" s="7" t="s">
        <v>363</v>
      </c>
      <c r="P24" s="51">
        <v>7</v>
      </c>
      <c r="R24" s="8" t="s">
        <v>568</v>
      </c>
      <c r="S24" s="8"/>
      <c r="T24" s="7" t="s">
        <v>513</v>
      </c>
      <c r="U24" s="57">
        <v>9.5</v>
      </c>
      <c r="W24" s="66">
        <v>488</v>
      </c>
      <c r="X24" s="66" t="s">
        <v>784</v>
      </c>
      <c r="Y24" s="63" t="s">
        <v>1154</v>
      </c>
      <c r="Z24" s="64">
        <v>10.3</v>
      </c>
    </row>
    <row r="25" spans="2:26" s="1" customFormat="1" ht="16" customHeight="1" x14ac:dyDescent="0.2">
      <c r="B25" s="47">
        <v>18</v>
      </c>
      <c r="C25" s="46" t="s">
        <v>172</v>
      </c>
      <c r="D25" s="51">
        <v>1.17</v>
      </c>
      <c r="F25" s="47">
        <v>18</v>
      </c>
      <c r="G25" s="7" t="s">
        <v>442</v>
      </c>
      <c r="H25" s="52">
        <v>12.33</v>
      </c>
      <c r="I25" s="5"/>
      <c r="J25" s="5"/>
      <c r="K25" s="5"/>
      <c r="M25" s="47" t="s">
        <v>258</v>
      </c>
      <c r="N25" s="8" t="s">
        <v>660</v>
      </c>
      <c r="O25" s="7" t="s">
        <v>364</v>
      </c>
      <c r="P25" s="51">
        <v>7.5</v>
      </c>
      <c r="R25" s="8" t="s">
        <v>574</v>
      </c>
      <c r="S25" s="8"/>
      <c r="T25" s="7" t="s">
        <v>516</v>
      </c>
      <c r="U25" s="57">
        <v>9.5</v>
      </c>
      <c r="W25" s="66">
        <v>524</v>
      </c>
      <c r="X25" s="66" t="s">
        <v>785</v>
      </c>
      <c r="Y25" s="63" t="s">
        <v>1154</v>
      </c>
      <c r="Z25" s="64">
        <v>10.6</v>
      </c>
    </row>
    <row r="26" spans="2:26" s="1" customFormat="1" ht="16" customHeight="1" x14ac:dyDescent="0.2">
      <c r="B26" s="47">
        <v>19</v>
      </c>
      <c r="C26" s="46" t="s">
        <v>173</v>
      </c>
      <c r="D26" s="51">
        <v>1.25</v>
      </c>
      <c r="F26" s="47">
        <v>19</v>
      </c>
      <c r="G26" s="7" t="s">
        <v>443</v>
      </c>
      <c r="H26" s="52">
        <v>14.03</v>
      </c>
      <c r="I26" s="5"/>
      <c r="J26" s="5"/>
      <c r="K26" s="5"/>
      <c r="M26" s="47" t="s">
        <v>259</v>
      </c>
      <c r="N26" s="8" t="s">
        <v>661</v>
      </c>
      <c r="O26" s="7" t="s">
        <v>352</v>
      </c>
      <c r="P26" s="51">
        <v>6.8</v>
      </c>
      <c r="R26" s="8" t="s">
        <v>575</v>
      </c>
      <c r="S26" s="8"/>
      <c r="T26" s="7" t="s">
        <v>517</v>
      </c>
      <c r="U26" s="57">
        <v>10</v>
      </c>
      <c r="W26" s="66">
        <v>559</v>
      </c>
      <c r="X26" s="66" t="s">
        <v>786</v>
      </c>
      <c r="Y26" s="63" t="s">
        <v>1153</v>
      </c>
      <c r="Z26" s="64">
        <v>9.5</v>
      </c>
    </row>
    <row r="27" spans="2:26" s="1" customFormat="1" ht="16" customHeight="1" x14ac:dyDescent="0.2">
      <c r="B27" s="47">
        <v>20</v>
      </c>
      <c r="C27" s="46" t="s">
        <v>174</v>
      </c>
      <c r="D27" s="51">
        <v>1.25</v>
      </c>
      <c r="F27" s="47">
        <v>20</v>
      </c>
      <c r="G27" s="82" t="s">
        <v>431</v>
      </c>
      <c r="H27" s="52">
        <v>0.34</v>
      </c>
      <c r="I27" s="5"/>
      <c r="J27" s="5"/>
      <c r="K27" s="5"/>
      <c r="M27" s="47" t="s">
        <v>260</v>
      </c>
      <c r="N27" s="80" t="s">
        <v>662</v>
      </c>
      <c r="O27" s="7" t="s">
        <v>365</v>
      </c>
      <c r="P27" s="51">
        <v>9</v>
      </c>
      <c r="R27" s="8" t="s">
        <v>576</v>
      </c>
      <c r="S27" s="8"/>
      <c r="T27" s="7" t="s">
        <v>642</v>
      </c>
      <c r="U27" s="57">
        <v>10</v>
      </c>
      <c r="W27" s="66">
        <v>584</v>
      </c>
      <c r="X27" s="66" t="s">
        <v>787</v>
      </c>
      <c r="Y27" s="63" t="s">
        <v>1154</v>
      </c>
      <c r="Z27" s="64">
        <v>10.4</v>
      </c>
    </row>
    <row r="28" spans="2:26" s="1" customFormat="1" ht="16" customHeight="1" x14ac:dyDescent="0.2">
      <c r="B28" s="47">
        <v>21</v>
      </c>
      <c r="C28" s="46" t="s">
        <v>175</v>
      </c>
      <c r="D28" s="51">
        <v>1.36</v>
      </c>
      <c r="F28" s="47">
        <v>21</v>
      </c>
      <c r="G28" s="7" t="s">
        <v>444</v>
      </c>
      <c r="H28" s="52">
        <v>10.8</v>
      </c>
      <c r="I28" s="5"/>
      <c r="J28" s="5"/>
      <c r="K28" s="5"/>
      <c r="M28" s="47" t="s">
        <v>261</v>
      </c>
      <c r="N28" s="8" t="s">
        <v>663</v>
      </c>
      <c r="O28" s="7" t="s">
        <v>366</v>
      </c>
      <c r="P28" s="51">
        <v>6.5</v>
      </c>
      <c r="R28" s="8" t="s">
        <v>580</v>
      </c>
      <c r="S28" s="8"/>
      <c r="T28" s="7" t="s">
        <v>520</v>
      </c>
      <c r="U28" s="57">
        <v>10</v>
      </c>
      <c r="W28" s="66">
        <v>596</v>
      </c>
      <c r="X28" s="66" t="s">
        <v>788</v>
      </c>
      <c r="Y28" s="63" t="s">
        <v>1154</v>
      </c>
      <c r="Z28" s="64">
        <v>10.9</v>
      </c>
    </row>
    <row r="29" spans="2:26" s="1" customFormat="1" ht="16" customHeight="1" x14ac:dyDescent="0.2">
      <c r="B29" s="47">
        <v>22</v>
      </c>
      <c r="C29" s="46" t="s">
        <v>176</v>
      </c>
      <c r="D29" s="51">
        <v>1.5</v>
      </c>
      <c r="F29" s="47">
        <v>22</v>
      </c>
      <c r="G29" s="7" t="s">
        <v>445</v>
      </c>
      <c r="H29" s="52">
        <v>5.21</v>
      </c>
      <c r="I29" s="5"/>
      <c r="J29" s="5"/>
      <c r="K29" s="5"/>
      <c r="M29" s="47" t="s">
        <v>262</v>
      </c>
      <c r="N29" s="8" t="s">
        <v>664</v>
      </c>
      <c r="O29" s="7" t="s">
        <v>367</v>
      </c>
      <c r="P29" s="51">
        <v>5.0999999999999996</v>
      </c>
      <c r="R29" s="8" t="s">
        <v>602</v>
      </c>
      <c r="S29" s="8"/>
      <c r="T29" s="7" t="s">
        <v>528</v>
      </c>
      <c r="U29" s="57">
        <v>10</v>
      </c>
      <c r="W29" s="66">
        <v>598</v>
      </c>
      <c r="X29" s="79" t="s">
        <v>273</v>
      </c>
      <c r="Y29" s="63" t="s">
        <v>1154</v>
      </c>
      <c r="Z29" s="64">
        <v>5.7</v>
      </c>
    </row>
    <row r="30" spans="2:26" s="1" customFormat="1" ht="16" customHeight="1" x14ac:dyDescent="0.2">
      <c r="B30" s="47">
        <v>23</v>
      </c>
      <c r="C30" s="46" t="s">
        <v>177</v>
      </c>
      <c r="D30" s="51">
        <v>1.58</v>
      </c>
      <c r="F30" s="47">
        <v>23</v>
      </c>
      <c r="G30" s="7" t="s">
        <v>446</v>
      </c>
      <c r="H30" s="52">
        <v>6.03</v>
      </c>
      <c r="I30" s="5"/>
      <c r="J30" s="5"/>
      <c r="K30" s="5"/>
      <c r="M30" s="47" t="s">
        <v>263</v>
      </c>
      <c r="N30" s="8" t="s">
        <v>665</v>
      </c>
      <c r="O30" s="7" t="s">
        <v>352</v>
      </c>
      <c r="P30" s="51">
        <v>6.9</v>
      </c>
      <c r="R30" s="8" t="s">
        <v>1177</v>
      </c>
      <c r="S30" s="8"/>
      <c r="T30" s="7" t="s">
        <v>616</v>
      </c>
      <c r="U30" s="57">
        <v>10.5</v>
      </c>
      <c r="W30" s="66">
        <v>613</v>
      </c>
      <c r="X30" s="66" t="s">
        <v>789</v>
      </c>
      <c r="Y30" s="63" t="s">
        <v>1154</v>
      </c>
      <c r="Z30" s="64">
        <v>10</v>
      </c>
    </row>
    <row r="31" spans="2:26" s="1" customFormat="1" ht="16" customHeight="1" x14ac:dyDescent="0.2">
      <c r="B31" s="47">
        <v>24</v>
      </c>
      <c r="C31" s="46" t="s">
        <v>178</v>
      </c>
      <c r="D31" s="51">
        <v>1.59</v>
      </c>
      <c r="F31" s="47">
        <v>24</v>
      </c>
      <c r="G31" s="7" t="s">
        <v>447</v>
      </c>
      <c r="H31" s="52">
        <v>8.91</v>
      </c>
      <c r="I31" s="5"/>
      <c r="J31" s="5"/>
      <c r="K31" s="5"/>
      <c r="M31" s="47" t="s">
        <v>264</v>
      </c>
      <c r="N31" s="8" t="s">
        <v>666</v>
      </c>
      <c r="O31" s="7" t="s">
        <v>368</v>
      </c>
      <c r="P31" s="51">
        <v>4.5999999999999996</v>
      </c>
      <c r="R31" s="8" t="s">
        <v>551</v>
      </c>
      <c r="S31" s="8"/>
      <c r="T31" s="7" t="s">
        <v>501</v>
      </c>
      <c r="U31" s="57">
        <v>10.5</v>
      </c>
      <c r="W31" s="66">
        <v>615</v>
      </c>
      <c r="X31" s="66" t="s">
        <v>790</v>
      </c>
      <c r="Y31" s="63" t="s">
        <v>1154</v>
      </c>
      <c r="Z31" s="64">
        <v>11.5</v>
      </c>
    </row>
    <row r="32" spans="2:26" s="1" customFormat="1" ht="16" customHeight="1" x14ac:dyDescent="0.2">
      <c r="B32" s="47">
        <v>25</v>
      </c>
      <c r="C32" s="46" t="s">
        <v>179</v>
      </c>
      <c r="D32" s="51">
        <v>1.62</v>
      </c>
      <c r="F32" s="47">
        <v>25</v>
      </c>
      <c r="G32" s="7" t="s">
        <v>448</v>
      </c>
      <c r="H32" s="52">
        <v>9.69</v>
      </c>
      <c r="I32" s="5"/>
      <c r="J32" s="5"/>
      <c r="K32" s="5"/>
      <c r="M32" s="47" t="s">
        <v>265</v>
      </c>
      <c r="N32" s="8"/>
      <c r="O32" s="7" t="s">
        <v>369</v>
      </c>
      <c r="P32" s="51">
        <v>6.5</v>
      </c>
      <c r="R32" s="8" t="s">
        <v>1178</v>
      </c>
      <c r="S32" s="8"/>
      <c r="T32" s="7" t="s">
        <v>629</v>
      </c>
      <c r="U32" s="57">
        <v>10.5</v>
      </c>
      <c r="W32" s="66">
        <v>637</v>
      </c>
      <c r="X32" s="66" t="s">
        <v>791</v>
      </c>
      <c r="Y32" s="63" t="s">
        <v>1153</v>
      </c>
      <c r="Z32" s="64">
        <v>8.1999999999999993</v>
      </c>
    </row>
    <row r="33" spans="2:26" s="1" customFormat="1" ht="16" customHeight="1" x14ac:dyDescent="0.2">
      <c r="B33" s="47">
        <v>26</v>
      </c>
      <c r="C33" s="46" t="s">
        <v>180</v>
      </c>
      <c r="D33" s="51">
        <v>1.64</v>
      </c>
      <c r="F33" s="47">
        <v>26</v>
      </c>
      <c r="G33" s="7" t="s">
        <v>449</v>
      </c>
      <c r="H33" s="52">
        <v>8.07</v>
      </c>
      <c r="I33" s="5"/>
      <c r="J33" s="5"/>
      <c r="K33" s="5"/>
      <c r="M33" s="47" t="s">
        <v>266</v>
      </c>
      <c r="N33" s="8" t="s">
        <v>667</v>
      </c>
      <c r="O33" s="7" t="s">
        <v>352</v>
      </c>
      <c r="P33" s="51">
        <v>8</v>
      </c>
      <c r="R33" s="8" t="s">
        <v>555</v>
      </c>
      <c r="S33" s="8"/>
      <c r="T33" s="7" t="s">
        <v>503</v>
      </c>
      <c r="U33" s="57">
        <v>10.5</v>
      </c>
      <c r="W33" s="66">
        <v>651</v>
      </c>
      <c r="X33" s="66" t="s">
        <v>316</v>
      </c>
      <c r="Y33" s="63" t="s">
        <v>1152</v>
      </c>
      <c r="Z33" s="64">
        <v>12</v>
      </c>
    </row>
    <row r="34" spans="2:26" s="1" customFormat="1" ht="16" customHeight="1" x14ac:dyDescent="0.2">
      <c r="B34" s="47">
        <v>27</v>
      </c>
      <c r="C34" s="46" t="s">
        <v>181</v>
      </c>
      <c r="D34" s="51">
        <v>1.65</v>
      </c>
      <c r="F34" s="47">
        <v>27</v>
      </c>
      <c r="G34" s="7" t="s">
        <v>450</v>
      </c>
      <c r="H34" s="52">
        <v>11.04</v>
      </c>
      <c r="I34" s="5"/>
      <c r="J34" s="5"/>
      <c r="K34" s="5"/>
      <c r="M34" s="47" t="s">
        <v>267</v>
      </c>
      <c r="N34" s="73" t="s">
        <v>668</v>
      </c>
      <c r="O34" s="7" t="s">
        <v>370</v>
      </c>
      <c r="P34" s="51">
        <v>7.4</v>
      </c>
      <c r="R34" s="8" t="s">
        <v>577</v>
      </c>
      <c r="S34" s="8"/>
      <c r="T34" s="7" t="s">
        <v>518</v>
      </c>
      <c r="U34" s="57">
        <v>10.5</v>
      </c>
      <c r="W34" s="66">
        <v>654</v>
      </c>
      <c r="X34" s="66" t="s">
        <v>792</v>
      </c>
      <c r="Y34" s="63" t="s">
        <v>1153</v>
      </c>
      <c r="Z34" s="64">
        <v>6.5</v>
      </c>
    </row>
    <row r="35" spans="2:26" s="1" customFormat="1" ht="16" customHeight="1" x14ac:dyDescent="0.2">
      <c r="B35" s="47">
        <v>28</v>
      </c>
      <c r="C35" s="46" t="s">
        <v>182</v>
      </c>
      <c r="D35" s="51">
        <v>1.67</v>
      </c>
      <c r="F35" s="47">
        <v>28</v>
      </c>
      <c r="G35" s="7" t="s">
        <v>472</v>
      </c>
      <c r="H35" s="52">
        <v>4.6900000000000004</v>
      </c>
      <c r="I35" s="5"/>
      <c r="J35" s="5"/>
      <c r="K35" s="5"/>
      <c r="M35" s="47" t="s">
        <v>268</v>
      </c>
      <c r="N35" s="8" t="s">
        <v>669</v>
      </c>
      <c r="O35" s="7" t="s">
        <v>352</v>
      </c>
      <c r="P35" s="51">
        <v>6.8</v>
      </c>
      <c r="R35" s="8" t="s">
        <v>1179</v>
      </c>
      <c r="S35" s="8"/>
      <c r="T35" s="7" t="s">
        <v>519</v>
      </c>
      <c r="U35" s="57">
        <v>10.5</v>
      </c>
      <c r="W35" s="66">
        <v>659</v>
      </c>
      <c r="X35" s="66" t="s">
        <v>793</v>
      </c>
      <c r="Y35" s="63" t="s">
        <v>1153</v>
      </c>
      <c r="Z35" s="64">
        <v>7.9</v>
      </c>
    </row>
    <row r="36" spans="2:26" s="1" customFormat="1" ht="16" customHeight="1" x14ac:dyDescent="0.2">
      <c r="B36" s="47">
        <v>29</v>
      </c>
      <c r="C36" s="46" t="s">
        <v>183</v>
      </c>
      <c r="D36" s="51">
        <v>1.69</v>
      </c>
      <c r="F36" s="47">
        <v>29</v>
      </c>
      <c r="G36" s="7" t="s">
        <v>451</v>
      </c>
      <c r="H36" s="52">
        <v>14.81</v>
      </c>
      <c r="I36" s="5"/>
      <c r="J36" s="5"/>
      <c r="K36" s="5"/>
      <c r="M36" s="47" t="s">
        <v>269</v>
      </c>
      <c r="N36" s="8" t="s">
        <v>670</v>
      </c>
      <c r="O36" s="7" t="s">
        <v>371</v>
      </c>
      <c r="P36" s="51">
        <v>7.1</v>
      </c>
      <c r="R36" s="8" t="s">
        <v>590</v>
      </c>
      <c r="S36" s="8"/>
      <c r="T36" s="7" t="s">
        <v>525</v>
      </c>
      <c r="U36" s="57">
        <v>10.5</v>
      </c>
      <c r="W36" s="66">
        <v>663</v>
      </c>
      <c r="X36" s="66" t="s">
        <v>794</v>
      </c>
      <c r="Y36" s="63" t="s">
        <v>1153</v>
      </c>
      <c r="Z36" s="64">
        <v>7.1</v>
      </c>
    </row>
    <row r="37" spans="2:26" s="1" customFormat="1" ht="16" customHeight="1" x14ac:dyDescent="0.2">
      <c r="B37" s="47">
        <v>30</v>
      </c>
      <c r="C37" s="46" t="s">
        <v>184</v>
      </c>
      <c r="D37" s="51">
        <v>1.73</v>
      </c>
      <c r="F37" s="47">
        <v>30</v>
      </c>
      <c r="G37" s="7" t="s">
        <v>473</v>
      </c>
      <c r="H37" s="52">
        <v>3.5</v>
      </c>
      <c r="I37" s="5"/>
      <c r="J37" s="5"/>
      <c r="K37" s="5"/>
      <c r="M37" s="47" t="s">
        <v>270</v>
      </c>
      <c r="N37" s="8" t="s">
        <v>671</v>
      </c>
      <c r="O37" s="7" t="s">
        <v>372</v>
      </c>
      <c r="P37" s="51">
        <v>7.2</v>
      </c>
      <c r="R37" s="8" t="s">
        <v>591</v>
      </c>
      <c r="S37" s="8"/>
      <c r="T37" s="7" t="s">
        <v>640</v>
      </c>
      <c r="U37" s="57">
        <v>10.5</v>
      </c>
      <c r="W37" s="66">
        <v>720</v>
      </c>
      <c r="X37" s="66" t="s">
        <v>795</v>
      </c>
      <c r="Y37" s="63" t="s">
        <v>1154</v>
      </c>
      <c r="Z37" s="64">
        <v>10.199999999999999</v>
      </c>
    </row>
    <row r="38" spans="2:26" s="1" customFormat="1" ht="16" customHeight="1" x14ac:dyDescent="0.2">
      <c r="B38" s="47">
        <v>31</v>
      </c>
      <c r="C38" s="46" t="s">
        <v>185</v>
      </c>
      <c r="D38" s="51">
        <v>1.74</v>
      </c>
      <c r="F38" s="47">
        <v>31</v>
      </c>
      <c r="G38" s="7" t="s">
        <v>452</v>
      </c>
      <c r="H38" s="52">
        <v>13.03</v>
      </c>
      <c r="I38" s="5"/>
      <c r="J38" s="5"/>
      <c r="K38" s="5"/>
      <c r="M38" s="47" t="s">
        <v>271</v>
      </c>
      <c r="N38" s="8" t="s">
        <v>672</v>
      </c>
      <c r="O38" s="7" t="s">
        <v>373</v>
      </c>
      <c r="P38" s="51">
        <v>3.4</v>
      </c>
      <c r="R38" s="8" t="s">
        <v>594</v>
      </c>
      <c r="S38" s="8"/>
      <c r="T38" s="7" t="s">
        <v>526</v>
      </c>
      <c r="U38" s="57">
        <v>10.5</v>
      </c>
      <c r="W38" s="66">
        <v>752</v>
      </c>
      <c r="X38" s="66" t="s">
        <v>796</v>
      </c>
      <c r="Y38" s="63" t="s">
        <v>1153</v>
      </c>
      <c r="Z38" s="64">
        <v>5.7</v>
      </c>
    </row>
    <row r="39" spans="2:26" s="1" customFormat="1" ht="16" customHeight="1" x14ac:dyDescent="0.2">
      <c r="B39" s="47">
        <v>32</v>
      </c>
      <c r="C39" s="46" t="s">
        <v>186</v>
      </c>
      <c r="D39" s="51">
        <v>1.75</v>
      </c>
      <c r="F39" s="47">
        <v>32</v>
      </c>
      <c r="G39" s="7" t="s">
        <v>453</v>
      </c>
      <c r="H39" s="52">
        <v>11.6</v>
      </c>
      <c r="I39" s="5"/>
      <c r="J39" s="5"/>
      <c r="K39" s="5"/>
      <c r="M39" s="47" t="s">
        <v>272</v>
      </c>
      <c r="N39" s="8" t="s">
        <v>673</v>
      </c>
      <c r="O39" s="7" t="s">
        <v>374</v>
      </c>
      <c r="P39" s="51">
        <v>8.1</v>
      </c>
      <c r="R39" s="8" t="s">
        <v>532</v>
      </c>
      <c r="S39" s="8"/>
      <c r="T39" s="7" t="s">
        <v>494</v>
      </c>
      <c r="U39" s="57">
        <v>11</v>
      </c>
      <c r="W39" s="66">
        <v>772</v>
      </c>
      <c r="X39" s="66" t="s">
        <v>797</v>
      </c>
      <c r="Y39" s="63" t="s">
        <v>1154</v>
      </c>
      <c r="Z39" s="64">
        <v>10.3</v>
      </c>
    </row>
    <row r="40" spans="2:26" s="1" customFormat="1" ht="16" customHeight="1" x14ac:dyDescent="0.2">
      <c r="B40" s="47">
        <v>33</v>
      </c>
      <c r="C40" s="46" t="s">
        <v>187</v>
      </c>
      <c r="D40" s="51">
        <v>1.76</v>
      </c>
      <c r="F40" s="47">
        <v>33</v>
      </c>
      <c r="G40" s="7" t="s">
        <v>454</v>
      </c>
      <c r="H40" s="52">
        <v>9.89</v>
      </c>
      <c r="I40" s="5"/>
      <c r="J40" s="5"/>
      <c r="K40" s="5"/>
      <c r="M40" s="47" t="s">
        <v>273</v>
      </c>
      <c r="N40" s="84" t="s">
        <v>674</v>
      </c>
      <c r="O40" s="7" t="s">
        <v>375</v>
      </c>
      <c r="P40" s="51">
        <v>5.7</v>
      </c>
      <c r="R40" s="8" t="s">
        <v>539</v>
      </c>
      <c r="S40" s="8"/>
      <c r="T40" s="7" t="s">
        <v>622</v>
      </c>
      <c r="U40" s="57">
        <v>11</v>
      </c>
      <c r="W40" s="66">
        <v>779</v>
      </c>
      <c r="X40" s="66" t="s">
        <v>798</v>
      </c>
      <c r="Y40" s="63" t="s">
        <v>1154</v>
      </c>
      <c r="Z40" s="64">
        <v>11</v>
      </c>
    </row>
    <row r="41" spans="2:26" s="1" customFormat="1" ht="16" customHeight="1" x14ac:dyDescent="0.2">
      <c r="B41" s="47">
        <v>34</v>
      </c>
      <c r="C41" s="46" t="s">
        <v>188</v>
      </c>
      <c r="D41" s="51">
        <v>1.79</v>
      </c>
      <c r="F41" s="47">
        <v>34</v>
      </c>
      <c r="G41" s="7" t="s">
        <v>455</v>
      </c>
      <c r="H41" s="52">
        <v>15.4</v>
      </c>
      <c r="I41" s="5"/>
      <c r="J41" s="5"/>
      <c r="K41" s="5"/>
      <c r="M41" s="47" t="s">
        <v>274</v>
      </c>
      <c r="N41" s="8" t="s">
        <v>675</v>
      </c>
      <c r="O41" s="7" t="s">
        <v>376</v>
      </c>
      <c r="P41" s="51">
        <v>5.5</v>
      </c>
      <c r="R41" s="8" t="s">
        <v>542</v>
      </c>
      <c r="S41" s="8"/>
      <c r="T41" s="7"/>
      <c r="U41" s="57">
        <v>11</v>
      </c>
      <c r="W41" s="66">
        <v>869</v>
      </c>
      <c r="X41" s="66" t="s">
        <v>799</v>
      </c>
      <c r="Y41" s="63" t="s">
        <v>1153</v>
      </c>
      <c r="Z41" s="64">
        <v>4</v>
      </c>
    </row>
    <row r="42" spans="2:26" s="1" customFormat="1" ht="16" customHeight="1" x14ac:dyDescent="0.2">
      <c r="B42" s="47">
        <v>35</v>
      </c>
      <c r="C42" s="46" t="s">
        <v>189</v>
      </c>
      <c r="D42" s="51">
        <v>1.79</v>
      </c>
      <c r="F42" s="47">
        <v>35</v>
      </c>
      <c r="G42" s="7" t="s">
        <v>456</v>
      </c>
      <c r="H42" s="52">
        <v>17.39</v>
      </c>
      <c r="I42" s="5"/>
      <c r="J42" s="5"/>
      <c r="K42" s="5"/>
      <c r="M42" s="47" t="s">
        <v>275</v>
      </c>
      <c r="N42" s="8" t="s">
        <v>676</v>
      </c>
      <c r="O42" s="7" t="s">
        <v>377</v>
      </c>
      <c r="P42" s="51">
        <v>5.3</v>
      </c>
      <c r="R42" s="8" t="s">
        <v>1180</v>
      </c>
      <c r="S42" s="8"/>
      <c r="T42" s="7"/>
      <c r="U42" s="57">
        <v>11</v>
      </c>
      <c r="W42" s="66">
        <v>884</v>
      </c>
      <c r="X42" s="66" t="s">
        <v>800</v>
      </c>
      <c r="Y42" s="63" t="s">
        <v>1153</v>
      </c>
      <c r="Z42" s="64">
        <v>4</v>
      </c>
    </row>
    <row r="43" spans="2:26" s="1" customFormat="1" ht="16" customHeight="1" x14ac:dyDescent="0.2">
      <c r="B43" s="47">
        <v>36</v>
      </c>
      <c r="C43" s="46" t="s">
        <v>190</v>
      </c>
      <c r="D43" s="51">
        <v>1.81</v>
      </c>
      <c r="F43" s="47">
        <v>36</v>
      </c>
      <c r="G43" s="7" t="s">
        <v>457</v>
      </c>
      <c r="H43" s="53">
        <v>7.54</v>
      </c>
      <c r="I43" s="5"/>
      <c r="J43" s="5"/>
      <c r="K43" s="5"/>
      <c r="M43" s="47" t="s">
        <v>276</v>
      </c>
      <c r="N43" s="8" t="s">
        <v>677</v>
      </c>
      <c r="O43" s="7" t="s">
        <v>378</v>
      </c>
      <c r="P43" s="51">
        <v>6.3</v>
      </c>
      <c r="R43" s="8" t="s">
        <v>549</v>
      </c>
      <c r="S43" s="8"/>
      <c r="T43" s="7" t="s">
        <v>623</v>
      </c>
      <c r="U43" s="57">
        <v>11</v>
      </c>
      <c r="W43" s="66">
        <v>891</v>
      </c>
      <c r="X43" s="66" t="s">
        <v>801</v>
      </c>
      <c r="Y43" s="63" t="s">
        <v>1154</v>
      </c>
      <c r="Z43" s="64">
        <v>10</v>
      </c>
    </row>
    <row r="44" spans="2:26" s="1" customFormat="1" ht="16" customHeight="1" x14ac:dyDescent="0.2">
      <c r="B44" s="47">
        <v>37</v>
      </c>
      <c r="C44" s="46" t="s">
        <v>191</v>
      </c>
      <c r="D44" s="51">
        <v>1.83</v>
      </c>
      <c r="F44" s="47">
        <v>37</v>
      </c>
      <c r="G44" s="7" t="s">
        <v>458</v>
      </c>
      <c r="H44" s="52">
        <v>6.68</v>
      </c>
      <c r="I44" s="5"/>
      <c r="J44" s="5"/>
      <c r="K44" s="5"/>
      <c r="M44" s="47" t="s">
        <v>277</v>
      </c>
      <c r="N44" s="8" t="s">
        <v>678</v>
      </c>
      <c r="O44" s="7" t="s">
        <v>379</v>
      </c>
      <c r="P44" s="51">
        <v>6.2</v>
      </c>
      <c r="R44" s="8" t="s">
        <v>563</v>
      </c>
      <c r="S44" s="8"/>
      <c r="T44" s="7" t="s">
        <v>630</v>
      </c>
      <c r="U44" s="57">
        <v>11</v>
      </c>
      <c r="W44" s="66">
        <v>908</v>
      </c>
      <c r="X44" s="66" t="s">
        <v>802</v>
      </c>
      <c r="Y44" s="63" t="s">
        <v>1154</v>
      </c>
      <c r="Z44" s="64">
        <v>10.199999999999999</v>
      </c>
    </row>
    <row r="45" spans="2:26" s="1" customFormat="1" ht="16" customHeight="1" x14ac:dyDescent="0.2">
      <c r="B45" s="47">
        <v>38</v>
      </c>
      <c r="C45" s="46" t="s">
        <v>192</v>
      </c>
      <c r="D45" s="51">
        <v>1.85</v>
      </c>
      <c r="F45" s="47">
        <v>38</v>
      </c>
      <c r="G45" s="7" t="s">
        <v>459</v>
      </c>
      <c r="H45" s="52">
        <v>9.59</v>
      </c>
      <c r="I45" s="5"/>
      <c r="J45" s="5"/>
      <c r="K45" s="5"/>
      <c r="M45" s="47" t="s">
        <v>278</v>
      </c>
      <c r="N45" s="8" t="s">
        <v>679</v>
      </c>
      <c r="O45" s="7" t="s">
        <v>380</v>
      </c>
      <c r="P45" s="51">
        <v>7.4</v>
      </c>
      <c r="R45" s="8" t="s">
        <v>572</v>
      </c>
      <c r="S45" s="8"/>
      <c r="T45" s="7" t="s">
        <v>515</v>
      </c>
      <c r="U45" s="57">
        <v>11</v>
      </c>
      <c r="W45" s="66">
        <v>936</v>
      </c>
      <c r="X45" s="66" t="s">
        <v>803</v>
      </c>
      <c r="Y45" s="63" t="s">
        <v>1154</v>
      </c>
      <c r="Z45" s="64">
        <v>10.1</v>
      </c>
    </row>
    <row r="46" spans="2:26" s="1" customFormat="1" ht="16" customHeight="1" x14ac:dyDescent="0.2">
      <c r="B46" s="47">
        <v>39</v>
      </c>
      <c r="C46" s="46" t="s">
        <v>193</v>
      </c>
      <c r="D46" s="51">
        <v>1.86</v>
      </c>
      <c r="F46" s="47">
        <v>39</v>
      </c>
      <c r="G46" s="7" t="s">
        <v>460</v>
      </c>
      <c r="H46" s="52">
        <v>10.3</v>
      </c>
      <c r="I46" s="5"/>
      <c r="J46" s="5"/>
      <c r="K46" s="5"/>
      <c r="M46" s="47" t="s">
        <v>279</v>
      </c>
      <c r="N46" s="8" t="s">
        <v>680</v>
      </c>
      <c r="O46" s="7" t="s">
        <v>352</v>
      </c>
      <c r="P46" s="51">
        <v>5.2</v>
      </c>
      <c r="R46" s="8" t="s">
        <v>583</v>
      </c>
      <c r="S46" s="8"/>
      <c r="T46" s="7" t="s">
        <v>641</v>
      </c>
      <c r="U46" s="57">
        <v>11</v>
      </c>
      <c r="W46" s="66">
        <v>1022</v>
      </c>
      <c r="X46" s="66" t="s">
        <v>804</v>
      </c>
      <c r="Y46" s="63" t="s">
        <v>1154</v>
      </c>
      <c r="Z46" s="64">
        <v>11.4</v>
      </c>
    </row>
    <row r="47" spans="2:26" s="1" customFormat="1" ht="16" customHeight="1" x14ac:dyDescent="0.2">
      <c r="B47" s="47">
        <v>40</v>
      </c>
      <c r="C47" s="46" t="s">
        <v>194</v>
      </c>
      <c r="D47" s="51">
        <v>1.86</v>
      </c>
      <c r="F47" s="47">
        <v>40</v>
      </c>
      <c r="G47" s="7" t="s">
        <v>461</v>
      </c>
      <c r="H47" s="52">
        <v>17.39</v>
      </c>
      <c r="I47" s="5"/>
      <c r="J47" s="5"/>
      <c r="K47" s="5"/>
      <c r="M47" s="47" t="s">
        <v>280</v>
      </c>
      <c r="N47" s="8"/>
      <c r="O47" s="7" t="s">
        <v>381</v>
      </c>
      <c r="P47" s="51">
        <v>9.3000000000000007</v>
      </c>
      <c r="R47" s="8" t="s">
        <v>584</v>
      </c>
      <c r="S47" s="8"/>
      <c r="T47" s="7" t="s">
        <v>523</v>
      </c>
      <c r="U47" s="57">
        <v>11</v>
      </c>
      <c r="W47" s="66">
        <v>1023</v>
      </c>
      <c r="X47" s="66" t="s">
        <v>805</v>
      </c>
      <c r="Y47" s="63" t="s">
        <v>1154</v>
      </c>
      <c r="Z47" s="64">
        <v>9.5</v>
      </c>
    </row>
    <row r="48" spans="2:26" s="1" customFormat="1" ht="16" customHeight="1" x14ac:dyDescent="0.2">
      <c r="B48" s="47">
        <v>41</v>
      </c>
      <c r="C48" s="46" t="s">
        <v>195</v>
      </c>
      <c r="D48" s="51">
        <v>1.9</v>
      </c>
      <c r="F48" s="47">
        <v>41</v>
      </c>
      <c r="G48" s="7" t="s">
        <v>462</v>
      </c>
      <c r="H48" s="52">
        <v>11.1</v>
      </c>
      <c r="I48" s="5"/>
      <c r="J48" s="5"/>
      <c r="K48" s="5"/>
      <c r="M48" s="47" t="s">
        <v>281</v>
      </c>
      <c r="N48" s="8" t="s">
        <v>681</v>
      </c>
      <c r="O48" s="7" t="s">
        <v>382</v>
      </c>
      <c r="P48" s="51">
        <v>4.5999999999999996</v>
      </c>
      <c r="R48" s="8" t="s">
        <v>587</v>
      </c>
      <c r="S48" s="73" t="s">
        <v>316</v>
      </c>
      <c r="T48" s="7" t="s">
        <v>752</v>
      </c>
      <c r="U48" s="57">
        <v>11</v>
      </c>
      <c r="W48" s="66">
        <v>1027</v>
      </c>
      <c r="X48" s="66" t="s">
        <v>806</v>
      </c>
      <c r="Y48" s="63" t="s">
        <v>1153</v>
      </c>
      <c r="Z48" s="64">
        <v>6.7</v>
      </c>
    </row>
    <row r="49" spans="2:27" s="1" customFormat="1" ht="16" customHeight="1" x14ac:dyDescent="0.2">
      <c r="B49" s="47">
        <v>42</v>
      </c>
      <c r="C49" s="46" t="s">
        <v>196</v>
      </c>
      <c r="D49" s="51">
        <v>1.91</v>
      </c>
      <c r="F49" s="47">
        <v>42</v>
      </c>
      <c r="G49" s="7" t="s">
        <v>463</v>
      </c>
      <c r="H49" s="52">
        <v>14.6</v>
      </c>
      <c r="I49" s="5"/>
      <c r="J49" s="5"/>
      <c r="K49" s="5"/>
      <c r="M49" s="47" t="s">
        <v>282</v>
      </c>
      <c r="N49" s="8" t="s">
        <v>682</v>
      </c>
      <c r="O49" s="7" t="s">
        <v>383</v>
      </c>
      <c r="P49" s="51">
        <v>4</v>
      </c>
      <c r="R49" s="8" t="s">
        <v>599</v>
      </c>
      <c r="S49" s="8"/>
      <c r="T49" s="7"/>
      <c r="U49" s="57">
        <v>11</v>
      </c>
      <c r="W49" s="66">
        <v>1052</v>
      </c>
      <c r="X49" s="66" t="s">
        <v>807</v>
      </c>
      <c r="Y49" s="63" t="s">
        <v>1154</v>
      </c>
      <c r="Z49" s="64">
        <v>10.6</v>
      </c>
    </row>
    <row r="50" spans="2:27" s="1" customFormat="1" ht="16" customHeight="1" x14ac:dyDescent="0.2">
      <c r="B50" s="47">
        <v>43</v>
      </c>
      <c r="C50" s="46" t="s">
        <v>197</v>
      </c>
      <c r="D50" s="51">
        <v>1.93</v>
      </c>
      <c r="F50" s="47">
        <v>43</v>
      </c>
      <c r="G50" s="7" t="s">
        <v>464</v>
      </c>
      <c r="H50" s="52">
        <v>10.119999999999999</v>
      </c>
      <c r="I50" s="5"/>
      <c r="J50" s="5"/>
      <c r="K50" s="5"/>
      <c r="M50" s="47" t="s">
        <v>283</v>
      </c>
      <c r="N50" s="8" t="s">
        <v>683</v>
      </c>
      <c r="O50" s="7" t="s">
        <v>384</v>
      </c>
      <c r="P50" s="51">
        <v>9</v>
      </c>
      <c r="R50" s="8" t="s">
        <v>611</v>
      </c>
      <c r="S50" s="73" t="s">
        <v>337</v>
      </c>
      <c r="T50" s="7" t="s">
        <v>750</v>
      </c>
      <c r="U50" s="57">
        <v>11</v>
      </c>
      <c r="W50" s="66">
        <v>1055</v>
      </c>
      <c r="X50" s="66" t="s">
        <v>808</v>
      </c>
      <c r="Y50" s="63" t="s">
        <v>1154</v>
      </c>
      <c r="Z50" s="64">
        <v>10.6</v>
      </c>
    </row>
    <row r="51" spans="2:27" s="1" customFormat="1" ht="16" customHeight="1" x14ac:dyDescent="0.2">
      <c r="B51" s="47">
        <v>44</v>
      </c>
      <c r="C51" s="46" t="s">
        <v>198</v>
      </c>
      <c r="D51" s="51">
        <v>1.93</v>
      </c>
      <c r="F51" s="47">
        <v>44</v>
      </c>
      <c r="G51" s="7" t="s">
        <v>465</v>
      </c>
      <c r="H51" s="52">
        <v>12.36</v>
      </c>
      <c r="I51" s="5"/>
      <c r="J51" s="5"/>
      <c r="K51" s="5"/>
      <c r="M51" s="47" t="s">
        <v>284</v>
      </c>
      <c r="N51" s="8" t="s">
        <v>684</v>
      </c>
      <c r="O51" s="7" t="s">
        <v>385</v>
      </c>
      <c r="P51" s="51">
        <v>3.7</v>
      </c>
      <c r="R51" s="8" t="s">
        <v>533</v>
      </c>
      <c r="S51" s="8"/>
      <c r="T51" s="7" t="s">
        <v>617</v>
      </c>
      <c r="U51" s="57">
        <v>11.5</v>
      </c>
      <c r="W51" s="66">
        <v>1084</v>
      </c>
      <c r="X51" s="66" t="s">
        <v>809</v>
      </c>
      <c r="Y51" s="63" t="s">
        <v>1154</v>
      </c>
      <c r="Z51" s="64">
        <v>10.6</v>
      </c>
    </row>
    <row r="52" spans="2:27" s="1" customFormat="1" ht="16" customHeight="1" x14ac:dyDescent="0.2">
      <c r="B52" s="47">
        <v>45</v>
      </c>
      <c r="C52" s="46" t="s">
        <v>199</v>
      </c>
      <c r="D52" s="51">
        <v>1.94</v>
      </c>
      <c r="F52" s="47">
        <v>45</v>
      </c>
      <c r="G52" s="7" t="s">
        <v>466</v>
      </c>
      <c r="H52" s="52">
        <v>8.57</v>
      </c>
      <c r="I52" s="5"/>
      <c r="J52" s="5"/>
      <c r="K52" s="5"/>
      <c r="M52" s="47" t="s">
        <v>285</v>
      </c>
      <c r="N52" s="8"/>
      <c r="O52" s="7" t="s">
        <v>386</v>
      </c>
      <c r="P52" s="51">
        <v>1.6</v>
      </c>
      <c r="R52" s="8" t="s">
        <v>538</v>
      </c>
      <c r="S52" s="8"/>
      <c r="T52" s="7" t="s">
        <v>621</v>
      </c>
      <c r="U52" s="57">
        <v>11.5</v>
      </c>
      <c r="W52" s="66">
        <v>1245</v>
      </c>
      <c r="X52" s="66" t="s">
        <v>810</v>
      </c>
      <c r="Y52" s="63" t="s">
        <v>1153</v>
      </c>
      <c r="Z52" s="64">
        <v>8.4</v>
      </c>
    </row>
    <row r="53" spans="2:27" s="1" customFormat="1" ht="16" customHeight="1" x14ac:dyDescent="0.2">
      <c r="B53" s="47">
        <v>46</v>
      </c>
      <c r="C53" s="46" t="s">
        <v>200</v>
      </c>
      <c r="D53" s="51">
        <v>1.97</v>
      </c>
      <c r="F53" s="47">
        <v>46</v>
      </c>
      <c r="G53" s="7" t="s">
        <v>467</v>
      </c>
      <c r="H53" s="52">
        <v>12.5</v>
      </c>
      <c r="I53" s="5"/>
      <c r="J53" s="5"/>
      <c r="K53" s="5"/>
      <c r="M53" s="47" t="s">
        <v>286</v>
      </c>
      <c r="N53" s="8" t="s">
        <v>685</v>
      </c>
      <c r="O53" s="7" t="s">
        <v>352</v>
      </c>
      <c r="P53" s="51">
        <v>6</v>
      </c>
      <c r="R53" s="8" t="s">
        <v>1181</v>
      </c>
      <c r="S53" s="8"/>
      <c r="T53" s="7"/>
      <c r="U53" s="57">
        <v>11.5</v>
      </c>
      <c r="W53" s="66">
        <v>1342</v>
      </c>
      <c r="X53" s="66" t="s">
        <v>811</v>
      </c>
      <c r="Y53" s="63" t="s">
        <v>1153</v>
      </c>
      <c r="Z53" s="64">
        <v>6.7</v>
      </c>
    </row>
    <row r="54" spans="2:27" s="1" customFormat="1" ht="16" customHeight="1" x14ac:dyDescent="0.2">
      <c r="B54" s="47">
        <v>47</v>
      </c>
      <c r="C54" s="46" t="s">
        <v>201</v>
      </c>
      <c r="D54" s="51">
        <v>1.98</v>
      </c>
      <c r="F54" s="47">
        <v>47</v>
      </c>
      <c r="G54" s="7" t="s">
        <v>468</v>
      </c>
      <c r="H54" s="52">
        <v>13.4</v>
      </c>
      <c r="I54" s="5"/>
      <c r="J54" s="5"/>
      <c r="K54" s="5"/>
      <c r="M54" s="47" t="s">
        <v>287</v>
      </c>
      <c r="N54" s="84" t="s">
        <v>686</v>
      </c>
      <c r="O54" s="7" t="s">
        <v>352</v>
      </c>
      <c r="P54" s="51">
        <v>5.2</v>
      </c>
      <c r="R54" s="8" t="s">
        <v>543</v>
      </c>
      <c r="S54" s="8"/>
      <c r="T54" s="7"/>
      <c r="U54" s="57">
        <v>11.5</v>
      </c>
      <c r="W54" s="66">
        <v>1407</v>
      </c>
      <c r="X54" s="66" t="s">
        <v>812</v>
      </c>
      <c r="Y54" s="63" t="s">
        <v>1154</v>
      </c>
      <c r="Z54" s="64">
        <v>9.8000000000000007</v>
      </c>
    </row>
    <row r="55" spans="2:27" s="1" customFormat="1" ht="16" customHeight="1" x14ac:dyDescent="0.2">
      <c r="B55" s="47">
        <v>48</v>
      </c>
      <c r="C55" s="46" t="s">
        <v>202</v>
      </c>
      <c r="D55" s="51">
        <v>1.99</v>
      </c>
      <c r="F55" s="47">
        <v>48</v>
      </c>
      <c r="G55" s="7" t="s">
        <v>482</v>
      </c>
      <c r="H55" s="52">
        <v>12.26</v>
      </c>
      <c r="I55" s="5"/>
      <c r="J55" s="5"/>
      <c r="K55" s="5"/>
      <c r="M55" s="47" t="s">
        <v>288</v>
      </c>
      <c r="N55" s="84" t="s">
        <v>687</v>
      </c>
      <c r="O55" s="7" t="s">
        <v>352</v>
      </c>
      <c r="P55" s="51">
        <v>5.5</v>
      </c>
      <c r="R55" s="8" t="s">
        <v>544</v>
      </c>
      <c r="S55" s="8"/>
      <c r="T55" s="7"/>
      <c r="U55" s="57">
        <v>11.5</v>
      </c>
      <c r="W55" s="66">
        <v>1444</v>
      </c>
      <c r="X55" s="66" t="s">
        <v>813</v>
      </c>
      <c r="Y55" s="63" t="s">
        <v>1153</v>
      </c>
      <c r="Z55" s="64">
        <v>6.6</v>
      </c>
    </row>
    <row r="56" spans="2:27" s="1" customFormat="1" ht="16" customHeight="1" x14ac:dyDescent="0.2">
      <c r="B56" s="47">
        <v>49</v>
      </c>
      <c r="C56" s="46" t="s">
        <v>203</v>
      </c>
      <c r="D56" s="51">
        <v>2.0099999999999998</v>
      </c>
      <c r="F56" s="47">
        <v>49</v>
      </c>
      <c r="G56" s="46" t="s">
        <v>469</v>
      </c>
      <c r="H56" s="51">
        <v>9.17</v>
      </c>
      <c r="I56" s="5"/>
      <c r="J56" s="5"/>
      <c r="K56" s="5"/>
      <c r="M56" s="47" t="s">
        <v>289</v>
      </c>
      <c r="N56" s="8" t="s">
        <v>688</v>
      </c>
      <c r="O56" s="7" t="s">
        <v>352</v>
      </c>
      <c r="P56" s="51">
        <v>8.4</v>
      </c>
      <c r="R56" s="8" t="s">
        <v>546</v>
      </c>
      <c r="S56" s="8"/>
      <c r="T56" s="7" t="s">
        <v>498</v>
      </c>
      <c r="U56" s="57">
        <v>11.5</v>
      </c>
      <c r="W56" s="66">
        <v>1501</v>
      </c>
      <c r="X56" s="66" t="s">
        <v>814</v>
      </c>
      <c r="Y56" s="63" t="s">
        <v>1152</v>
      </c>
      <c r="Z56" s="64">
        <v>13</v>
      </c>
    </row>
    <row r="57" spans="2:27" s="1" customFormat="1" ht="16" customHeight="1" x14ac:dyDescent="0.2">
      <c r="B57" s="47">
        <v>50</v>
      </c>
      <c r="C57" s="46" t="s">
        <v>204</v>
      </c>
      <c r="D57" s="51">
        <v>2.0099999999999998</v>
      </c>
      <c r="F57" s="47">
        <v>50</v>
      </c>
      <c r="G57" s="46" t="s">
        <v>470</v>
      </c>
      <c r="H57" s="51">
        <v>15.73</v>
      </c>
      <c r="I57" s="5"/>
      <c r="J57" s="5"/>
      <c r="K57" s="5"/>
      <c r="M57" s="47" t="s">
        <v>290</v>
      </c>
      <c r="N57" s="8" t="s">
        <v>689</v>
      </c>
      <c r="O57" s="7" t="s">
        <v>387</v>
      </c>
      <c r="P57" s="51">
        <v>6.3</v>
      </c>
      <c r="R57" s="8" t="s">
        <v>550</v>
      </c>
      <c r="S57" s="8"/>
      <c r="T57" s="7" t="s">
        <v>624</v>
      </c>
      <c r="U57" s="57">
        <v>11.5</v>
      </c>
      <c r="W57" s="66">
        <v>1502</v>
      </c>
      <c r="X57" s="66" t="s">
        <v>815</v>
      </c>
      <c r="Y57" s="63" t="s">
        <v>1153</v>
      </c>
      <c r="Z57" s="64">
        <v>5.7</v>
      </c>
    </row>
    <row r="58" spans="2:27" s="1" customFormat="1" ht="16" customHeight="1" x14ac:dyDescent="0.2">
      <c r="F58" s="5"/>
      <c r="G58" s="5"/>
      <c r="H58" s="5"/>
      <c r="I58" s="5"/>
      <c r="J58" s="5"/>
      <c r="K58" s="5"/>
      <c r="M58" s="47" t="s">
        <v>291</v>
      </c>
      <c r="N58" s="8" t="s">
        <v>690</v>
      </c>
      <c r="O58" s="7" t="s">
        <v>388</v>
      </c>
      <c r="P58" s="51">
        <v>8.4</v>
      </c>
      <c r="R58" s="8" t="s">
        <v>553</v>
      </c>
      <c r="S58" s="8"/>
      <c r="T58" s="7" t="s">
        <v>627</v>
      </c>
      <c r="U58" s="57">
        <v>11.5</v>
      </c>
      <c r="W58" s="66">
        <v>1513</v>
      </c>
      <c r="X58" s="66" t="s">
        <v>816</v>
      </c>
      <c r="Y58" s="63" t="s">
        <v>1153</v>
      </c>
      <c r="Z58" s="64">
        <v>8.4</v>
      </c>
    </row>
    <row r="59" spans="2:27" s="1" customFormat="1" ht="16" customHeight="1" x14ac:dyDescent="0.2">
      <c r="F59" s="5"/>
      <c r="G59" s="5"/>
      <c r="H59" s="5"/>
      <c r="I59" s="5"/>
      <c r="J59" s="5"/>
      <c r="K59" s="5"/>
      <c r="M59" s="47" t="s">
        <v>292</v>
      </c>
      <c r="N59" s="8" t="s">
        <v>691</v>
      </c>
      <c r="O59" s="7" t="s">
        <v>389</v>
      </c>
      <c r="P59" s="51">
        <v>7.3</v>
      </c>
      <c r="R59" s="8" t="s">
        <v>554</v>
      </c>
      <c r="S59" s="8"/>
      <c r="T59" s="7" t="s">
        <v>628</v>
      </c>
      <c r="U59" s="57">
        <v>11.5</v>
      </c>
      <c r="W59" s="66">
        <v>1528</v>
      </c>
      <c r="X59" s="66" t="s">
        <v>817</v>
      </c>
      <c r="Y59" s="63" t="s">
        <v>1153</v>
      </c>
      <c r="Z59" s="64">
        <v>6.4</v>
      </c>
    </row>
    <row r="60" spans="2:27" s="1" customFormat="1" ht="16" customHeight="1" x14ac:dyDescent="0.2">
      <c r="C60" s="5"/>
      <c r="F60" s="5"/>
      <c r="G60" s="5"/>
      <c r="H60" s="5"/>
      <c r="I60" s="5"/>
      <c r="J60" s="5"/>
      <c r="K60" s="5"/>
      <c r="M60" s="47" t="s">
        <v>293</v>
      </c>
      <c r="N60" s="8" t="s">
        <v>692</v>
      </c>
      <c r="O60" s="7" t="s">
        <v>352</v>
      </c>
      <c r="P60" s="51">
        <v>7.6</v>
      </c>
      <c r="R60" s="8" t="s">
        <v>558</v>
      </c>
      <c r="S60" s="8"/>
      <c r="T60" s="7" t="s">
        <v>506</v>
      </c>
      <c r="U60" s="57">
        <v>11.5</v>
      </c>
      <c r="W60" s="66">
        <v>1535</v>
      </c>
      <c r="X60" s="66" t="s">
        <v>818</v>
      </c>
      <c r="Y60" s="63" t="s">
        <v>1152</v>
      </c>
      <c r="Z60" s="64">
        <v>10</v>
      </c>
    </row>
    <row r="61" spans="2:27" s="1" customFormat="1" ht="16" customHeight="1" x14ac:dyDescent="0.2">
      <c r="C61" s="5"/>
      <c r="F61" s="5"/>
      <c r="G61" s="5"/>
      <c r="H61" s="5"/>
      <c r="I61" s="5"/>
      <c r="J61" s="5"/>
      <c r="K61" s="5"/>
      <c r="M61" s="47" t="s">
        <v>294</v>
      </c>
      <c r="N61" s="8" t="s">
        <v>693</v>
      </c>
      <c r="O61" s="7" t="s">
        <v>352</v>
      </c>
      <c r="P61" s="51">
        <v>7.6</v>
      </c>
      <c r="R61" s="8" t="s">
        <v>564</v>
      </c>
      <c r="S61" s="8"/>
      <c r="T61" s="7" t="s">
        <v>509</v>
      </c>
      <c r="U61" s="57">
        <v>11.5</v>
      </c>
      <c r="W61" s="66">
        <v>1545</v>
      </c>
      <c r="X61" s="66" t="s">
        <v>819</v>
      </c>
      <c r="Y61" s="63" t="s">
        <v>1153</v>
      </c>
      <c r="Z61" s="64">
        <v>6.2</v>
      </c>
    </row>
    <row r="62" spans="2:27" s="1" customFormat="1" ht="16" customHeight="1" x14ac:dyDescent="0.2">
      <c r="C62" s="5"/>
      <c r="F62" s="5"/>
      <c r="G62" s="5"/>
      <c r="H62" s="5"/>
      <c r="I62" s="5"/>
      <c r="J62" s="5"/>
      <c r="K62" s="5"/>
      <c r="M62" s="47" t="s">
        <v>295</v>
      </c>
      <c r="N62" s="8" t="s">
        <v>694</v>
      </c>
      <c r="O62" s="7" t="s">
        <v>390</v>
      </c>
      <c r="P62" s="51">
        <v>6.3</v>
      </c>
      <c r="R62" s="8" t="s">
        <v>569</v>
      </c>
      <c r="S62" s="8"/>
      <c r="T62" s="7" t="s">
        <v>631</v>
      </c>
      <c r="U62" s="57">
        <v>11.5</v>
      </c>
      <c r="W62" s="66">
        <v>1647</v>
      </c>
      <c r="X62" s="66" t="s">
        <v>820</v>
      </c>
      <c r="Y62" s="63" t="s">
        <v>1153</v>
      </c>
      <c r="Z62" s="64">
        <v>6.4</v>
      </c>
    </row>
    <row r="63" spans="2:27" s="1" customFormat="1" ht="16" customHeight="1" x14ac:dyDescent="0.2">
      <c r="C63" s="5"/>
      <c r="F63" s="5"/>
      <c r="G63" s="5"/>
      <c r="H63" s="5"/>
      <c r="I63" s="5"/>
      <c r="J63" s="5"/>
      <c r="K63" s="5"/>
      <c r="M63" s="47" t="s">
        <v>296</v>
      </c>
      <c r="N63" s="8" t="s">
        <v>695</v>
      </c>
      <c r="O63" s="7" t="s">
        <v>352</v>
      </c>
      <c r="P63" s="51">
        <v>8.3000000000000007</v>
      </c>
      <c r="R63" s="8" t="s">
        <v>581</v>
      </c>
      <c r="S63" s="8"/>
      <c r="T63" s="7"/>
      <c r="U63" s="57">
        <v>11.5</v>
      </c>
      <c r="W63" s="66">
        <v>1664</v>
      </c>
      <c r="X63" s="66" t="s">
        <v>821</v>
      </c>
      <c r="Y63" s="63" t="s">
        <v>1153</v>
      </c>
      <c r="Z63" s="64">
        <v>7.6</v>
      </c>
    </row>
    <row r="64" spans="2:27" s="1" customFormat="1" ht="16" customHeight="1" x14ac:dyDescent="0.2">
      <c r="C64" s="5"/>
      <c r="F64" s="5"/>
      <c r="G64" s="5"/>
      <c r="H64" s="5"/>
      <c r="I64" s="5"/>
      <c r="J64" s="5"/>
      <c r="K64" s="5"/>
      <c r="M64" s="47" t="s">
        <v>297</v>
      </c>
      <c r="N64" s="73" t="s">
        <v>579</v>
      </c>
      <c r="O64" s="7" t="s">
        <v>391</v>
      </c>
      <c r="P64" s="51">
        <v>8.8000000000000007</v>
      </c>
      <c r="R64" s="8" t="s">
        <v>585</v>
      </c>
      <c r="S64" s="8"/>
      <c r="T64" s="7" t="s">
        <v>524</v>
      </c>
      <c r="U64" s="57">
        <v>11.5</v>
      </c>
      <c r="W64" s="66">
        <v>1788</v>
      </c>
      <c r="X64" s="66" t="s">
        <v>822</v>
      </c>
      <c r="Y64" s="63" t="s">
        <v>1156</v>
      </c>
      <c r="Z64" s="65"/>
      <c r="AA64" s="1" t="s">
        <v>1163</v>
      </c>
    </row>
    <row r="65" spans="2:27" s="1" customFormat="1" ht="16" customHeight="1" x14ac:dyDescent="0.2">
      <c r="C65" s="5"/>
      <c r="F65" s="5"/>
      <c r="G65" s="5"/>
      <c r="H65" s="5"/>
      <c r="I65" s="5"/>
      <c r="J65" s="5"/>
      <c r="K65" s="5"/>
      <c r="M65" s="47" t="s">
        <v>298</v>
      </c>
      <c r="N65" s="8" t="s">
        <v>696</v>
      </c>
      <c r="O65" s="7" t="s">
        <v>352</v>
      </c>
      <c r="P65" s="51">
        <v>9.6999999999999993</v>
      </c>
      <c r="R65" s="8" t="s">
        <v>586</v>
      </c>
      <c r="S65" s="8"/>
      <c r="T65" s="7" t="s">
        <v>620</v>
      </c>
      <c r="U65" s="57">
        <v>11.5</v>
      </c>
      <c r="W65" s="66">
        <v>1817</v>
      </c>
      <c r="X65" s="66" t="s">
        <v>823</v>
      </c>
      <c r="Y65" s="63" t="s">
        <v>1153</v>
      </c>
      <c r="Z65" s="64">
        <v>7.7</v>
      </c>
    </row>
    <row r="66" spans="2:27" s="1" customFormat="1" ht="16" customHeight="1" x14ac:dyDescent="0.2">
      <c r="C66" s="5"/>
      <c r="F66" s="5"/>
      <c r="G66" s="5"/>
      <c r="H66" s="5"/>
      <c r="I66" s="5"/>
      <c r="J66" s="5"/>
      <c r="K66" s="5"/>
      <c r="M66" s="47" t="s">
        <v>299</v>
      </c>
      <c r="N66" s="8" t="s">
        <v>697</v>
      </c>
      <c r="O66" s="7" t="s">
        <v>352</v>
      </c>
      <c r="P66" s="51">
        <v>9.6</v>
      </c>
      <c r="R66" s="8" t="s">
        <v>597</v>
      </c>
      <c r="S66" s="8"/>
      <c r="T66" s="7"/>
      <c r="U66" s="57">
        <v>11.5</v>
      </c>
      <c r="W66" s="66">
        <v>1857</v>
      </c>
      <c r="X66" s="66" t="s">
        <v>824</v>
      </c>
      <c r="Y66" s="63" t="s">
        <v>1153</v>
      </c>
      <c r="Z66" s="64">
        <v>7</v>
      </c>
    </row>
    <row r="67" spans="2:27" s="1" customFormat="1" ht="16" customHeight="1" x14ac:dyDescent="0.2">
      <c r="C67" s="5"/>
      <c r="F67" s="5"/>
      <c r="G67" s="5"/>
      <c r="H67" s="5"/>
      <c r="I67" s="5"/>
      <c r="J67" s="5"/>
      <c r="K67" s="5"/>
      <c r="M67" s="47" t="s">
        <v>300</v>
      </c>
      <c r="N67" s="8" t="s">
        <v>698</v>
      </c>
      <c r="O67" s="7" t="s">
        <v>352</v>
      </c>
      <c r="P67" s="51">
        <v>8.8000000000000007</v>
      </c>
      <c r="R67" s="8" t="s">
        <v>603</v>
      </c>
      <c r="S67" s="8"/>
      <c r="T67" s="7"/>
      <c r="U67" s="57">
        <v>11.5</v>
      </c>
      <c r="W67" s="66">
        <v>1907</v>
      </c>
      <c r="X67" s="66" t="s">
        <v>825</v>
      </c>
      <c r="Y67" s="63" t="s">
        <v>1153</v>
      </c>
      <c r="Z67" s="64">
        <v>8.1999999999999993</v>
      </c>
    </row>
    <row r="68" spans="2:27" s="1" customFormat="1" ht="16" customHeight="1" x14ac:dyDescent="0.2">
      <c r="C68" s="5"/>
      <c r="F68" s="5"/>
      <c r="G68" s="5"/>
      <c r="H68" s="5"/>
      <c r="I68" s="5"/>
      <c r="J68" s="5"/>
      <c r="K68" s="5"/>
      <c r="M68" s="47" t="s">
        <v>301</v>
      </c>
      <c r="N68" s="8" t="s">
        <v>699</v>
      </c>
      <c r="O68" s="7" t="s">
        <v>392</v>
      </c>
      <c r="P68" s="51">
        <v>9.6999999999999993</v>
      </c>
      <c r="R68" s="8" t="s">
        <v>604</v>
      </c>
      <c r="S68" s="8"/>
      <c r="T68" s="7" t="s">
        <v>635</v>
      </c>
      <c r="U68" s="57">
        <v>11.5</v>
      </c>
      <c r="W68" s="66">
        <v>1931</v>
      </c>
      <c r="X68" s="66" t="s">
        <v>826</v>
      </c>
      <c r="Y68" s="63" t="s">
        <v>1157</v>
      </c>
      <c r="Z68" s="64">
        <v>11.3</v>
      </c>
    </row>
    <row r="69" spans="2:27" s="1" customFormat="1" ht="16" customHeight="1" x14ac:dyDescent="0.2">
      <c r="C69" s="5"/>
      <c r="F69" s="5"/>
      <c r="G69" s="5"/>
      <c r="H69" s="5"/>
      <c r="I69" s="5"/>
      <c r="J69" s="5"/>
      <c r="K69" s="5"/>
      <c r="M69" s="47" t="s">
        <v>302</v>
      </c>
      <c r="N69" s="8" t="s">
        <v>700</v>
      </c>
      <c r="O69" s="7" t="s">
        <v>393</v>
      </c>
      <c r="P69" s="51">
        <v>6.5</v>
      </c>
      <c r="R69" s="8" t="s">
        <v>605</v>
      </c>
      <c r="S69" s="8"/>
      <c r="T69" s="7"/>
      <c r="U69" s="57">
        <v>11.5</v>
      </c>
      <c r="W69" s="66">
        <v>1961</v>
      </c>
      <c r="X69" s="66" t="s">
        <v>827</v>
      </c>
      <c r="Y69" s="63" t="s">
        <v>1154</v>
      </c>
      <c r="Z69" s="64">
        <v>11.1</v>
      </c>
    </row>
    <row r="70" spans="2:27" s="1" customFormat="1" ht="16" customHeight="1" x14ac:dyDescent="0.2">
      <c r="C70" s="5"/>
      <c r="F70" s="5"/>
      <c r="G70" s="5"/>
      <c r="H70" s="5"/>
      <c r="I70" s="5"/>
      <c r="J70" s="5"/>
      <c r="K70" s="5"/>
      <c r="M70" s="47" t="s">
        <v>303</v>
      </c>
      <c r="N70" s="8" t="s">
        <v>701</v>
      </c>
      <c r="O70" s="7" t="s">
        <v>394</v>
      </c>
      <c r="P70" s="51">
        <v>8.6</v>
      </c>
      <c r="R70" s="8" t="s">
        <v>606</v>
      </c>
      <c r="S70" s="8"/>
      <c r="T70" s="7"/>
      <c r="U70" s="57">
        <v>11.5</v>
      </c>
      <c r="W70" s="66">
        <v>1964</v>
      </c>
      <c r="X70" s="66" t="s">
        <v>828</v>
      </c>
      <c r="Y70" s="63" t="s">
        <v>1154</v>
      </c>
      <c r="Z70" s="64">
        <v>10.8</v>
      </c>
    </row>
    <row r="71" spans="2:27" s="1" customFormat="1" ht="16" customHeight="1" x14ac:dyDescent="0.2">
      <c r="C71" s="5"/>
      <c r="F71" s="5"/>
      <c r="G71" s="5"/>
      <c r="H71" s="5"/>
      <c r="I71" s="5"/>
      <c r="J71" s="5"/>
      <c r="K71" s="5"/>
      <c r="M71" s="47" t="s">
        <v>304</v>
      </c>
      <c r="N71" s="8" t="s">
        <v>702</v>
      </c>
      <c r="O71" s="7" t="s">
        <v>395</v>
      </c>
      <c r="P71" s="51">
        <v>8.5</v>
      </c>
      <c r="R71" s="8" t="s">
        <v>534</v>
      </c>
      <c r="S71" s="8"/>
      <c r="T71" s="7" t="s">
        <v>618</v>
      </c>
      <c r="U71" s="57">
        <v>12</v>
      </c>
      <c r="W71" s="66">
        <v>1980</v>
      </c>
      <c r="X71" s="66" t="s">
        <v>829</v>
      </c>
      <c r="Y71" s="63" t="s">
        <v>1156</v>
      </c>
      <c r="Z71" s="65"/>
      <c r="AA71" s="1" t="s">
        <v>1163</v>
      </c>
    </row>
    <row r="72" spans="2:27" s="1" customFormat="1" ht="16" customHeight="1" x14ac:dyDescent="0.2">
      <c r="C72" s="5"/>
      <c r="F72" s="5"/>
      <c r="G72" s="5"/>
      <c r="H72" s="5"/>
      <c r="I72" s="5"/>
      <c r="J72" s="5"/>
      <c r="K72" s="5"/>
      <c r="M72" s="47" t="s">
        <v>305</v>
      </c>
      <c r="N72" s="8" t="s">
        <v>703</v>
      </c>
      <c r="O72" s="7" t="s">
        <v>396</v>
      </c>
      <c r="P72" s="51">
        <v>9.3000000000000007</v>
      </c>
      <c r="R72" s="8" t="s">
        <v>535</v>
      </c>
      <c r="S72" s="8"/>
      <c r="T72" s="7" t="s">
        <v>619</v>
      </c>
      <c r="U72" s="57">
        <v>12</v>
      </c>
      <c r="W72" s="66">
        <v>1999</v>
      </c>
      <c r="X72" s="66" t="s">
        <v>830</v>
      </c>
      <c r="Y72" s="63" t="s">
        <v>1156</v>
      </c>
      <c r="Z72" s="65"/>
      <c r="AA72" s="1" t="s">
        <v>1163</v>
      </c>
    </row>
    <row r="73" spans="2:27" s="1" customFormat="1" ht="16" customHeight="1" x14ac:dyDescent="0.2">
      <c r="C73" s="5"/>
      <c r="F73" s="5"/>
      <c r="G73" s="5"/>
      <c r="H73" s="5"/>
      <c r="I73" s="5"/>
      <c r="J73" s="5"/>
      <c r="K73" s="5"/>
      <c r="M73" s="47" t="s">
        <v>306</v>
      </c>
      <c r="N73" s="8" t="s">
        <v>704</v>
      </c>
      <c r="O73" s="7" t="s">
        <v>396</v>
      </c>
      <c r="P73" s="51">
        <v>8.9</v>
      </c>
      <c r="R73" s="8" t="s">
        <v>536</v>
      </c>
      <c r="S73" s="8"/>
      <c r="T73" s="7" t="s">
        <v>620</v>
      </c>
      <c r="U73" s="57">
        <v>12</v>
      </c>
      <c r="W73" s="66">
        <v>2022</v>
      </c>
      <c r="X73" s="66" t="s">
        <v>831</v>
      </c>
      <c r="Y73" s="63" t="s">
        <v>1152</v>
      </c>
      <c r="Z73" s="64">
        <v>12</v>
      </c>
    </row>
    <row r="74" spans="2:27" s="1" customFormat="1" ht="16" customHeight="1" x14ac:dyDescent="0.2">
      <c r="C74" s="5"/>
      <c r="F74" s="5"/>
      <c r="G74" s="5"/>
      <c r="H74" s="5"/>
      <c r="I74" s="5"/>
      <c r="J74" s="5"/>
      <c r="K74" s="5"/>
      <c r="M74" s="47" t="s">
        <v>307</v>
      </c>
      <c r="N74" s="8" t="s">
        <v>705</v>
      </c>
      <c r="O74" s="7" t="s">
        <v>397</v>
      </c>
      <c r="P74" s="51">
        <v>6.1</v>
      </c>
      <c r="R74" s="8" t="s">
        <v>540</v>
      </c>
      <c r="S74" s="8"/>
      <c r="T74" s="7"/>
      <c r="U74" s="57">
        <v>12</v>
      </c>
      <c r="W74" s="66">
        <v>2024</v>
      </c>
      <c r="X74" s="66" t="s">
        <v>832</v>
      </c>
      <c r="Y74" s="63" t="s">
        <v>1156</v>
      </c>
      <c r="Z74" s="65"/>
      <c r="AA74" s="1" t="s">
        <v>1163</v>
      </c>
    </row>
    <row r="75" spans="2:27" s="1" customFormat="1" ht="16" customHeight="1" x14ac:dyDescent="0.2">
      <c r="C75" s="5"/>
      <c r="F75" s="5"/>
      <c r="G75" s="5"/>
      <c r="H75" s="5"/>
      <c r="I75" s="5"/>
      <c r="J75" s="5"/>
      <c r="K75" s="5"/>
      <c r="M75" s="47" t="s">
        <v>308</v>
      </c>
      <c r="N75" s="8" t="s">
        <v>706</v>
      </c>
      <c r="O75" s="7" t="s">
        <v>352</v>
      </c>
      <c r="P75" s="51">
        <v>7.8</v>
      </c>
      <c r="R75" s="8" t="s">
        <v>559</v>
      </c>
      <c r="S75" s="8"/>
      <c r="T75" s="7" t="s">
        <v>507</v>
      </c>
      <c r="U75" s="57">
        <v>12</v>
      </c>
      <c r="W75" s="66">
        <v>2126</v>
      </c>
      <c r="X75" s="66" t="s">
        <v>833</v>
      </c>
      <c r="Y75" s="63" t="s">
        <v>1153</v>
      </c>
      <c r="Z75" s="64">
        <v>10</v>
      </c>
    </row>
    <row r="76" spans="2:27" s="1" customFormat="1" ht="16" customHeight="1" x14ac:dyDescent="0.2">
      <c r="C76" s="5"/>
      <c r="F76" s="5"/>
      <c r="G76" s="5"/>
      <c r="H76" s="5"/>
      <c r="I76" s="5"/>
      <c r="J76" s="5"/>
      <c r="K76" s="5"/>
      <c r="M76" s="47" t="s">
        <v>309</v>
      </c>
      <c r="N76" s="8" t="s">
        <v>707</v>
      </c>
      <c r="O76" s="7" t="s">
        <v>352</v>
      </c>
      <c r="P76" s="51">
        <v>7.6</v>
      </c>
      <c r="R76" s="8" t="s">
        <v>560</v>
      </c>
      <c r="S76" s="8"/>
      <c r="T76" s="7" t="s">
        <v>508</v>
      </c>
      <c r="U76" s="57">
        <v>12</v>
      </c>
      <c r="W76" s="66">
        <v>2129</v>
      </c>
      <c r="X76" s="66" t="s">
        <v>834</v>
      </c>
      <c r="Y76" s="63" t="s">
        <v>1153</v>
      </c>
      <c r="Z76" s="64">
        <v>6.7</v>
      </c>
    </row>
    <row r="77" spans="2:27" s="1" customFormat="1" ht="16" customHeight="1" x14ac:dyDescent="0.2">
      <c r="C77" s="5"/>
      <c r="F77" s="5"/>
      <c r="G77" s="5"/>
      <c r="H77" s="5"/>
      <c r="I77" s="5"/>
      <c r="J77" s="5"/>
      <c r="K77" s="5"/>
      <c r="M77" s="47" t="s">
        <v>310</v>
      </c>
      <c r="N77" s="8" t="s">
        <v>708</v>
      </c>
      <c r="O77" s="7" t="s">
        <v>352</v>
      </c>
      <c r="P77" s="51">
        <v>7.9</v>
      </c>
      <c r="R77" s="8" t="s">
        <v>570</v>
      </c>
      <c r="S77" s="8"/>
      <c r="T77" s="7" t="s">
        <v>632</v>
      </c>
      <c r="U77" s="57">
        <v>12</v>
      </c>
      <c r="W77" s="66">
        <v>2158</v>
      </c>
      <c r="X77" s="66" t="s">
        <v>835</v>
      </c>
      <c r="Y77" s="63" t="s">
        <v>1153</v>
      </c>
      <c r="Z77" s="64">
        <v>8.6</v>
      </c>
    </row>
    <row r="78" spans="2:27" s="1" customFormat="1" ht="16" customHeight="1" x14ac:dyDescent="0.2">
      <c r="C78" s="5"/>
      <c r="F78" s="5"/>
      <c r="G78" s="5"/>
      <c r="H78" s="5"/>
      <c r="I78" s="5"/>
      <c r="J78" s="5"/>
      <c r="K78" s="5"/>
      <c r="M78" s="47" t="s">
        <v>311</v>
      </c>
      <c r="N78" s="8" t="s">
        <v>709</v>
      </c>
      <c r="O78" s="7" t="s">
        <v>398</v>
      </c>
      <c r="P78" s="51">
        <v>8.3000000000000007</v>
      </c>
      <c r="R78" s="8" t="s">
        <v>1182</v>
      </c>
      <c r="S78" s="8"/>
      <c r="T78" s="7"/>
      <c r="U78" s="57">
        <v>12</v>
      </c>
      <c r="W78" s="66">
        <v>2169</v>
      </c>
      <c r="X78" s="66" t="s">
        <v>836</v>
      </c>
      <c r="Y78" s="63" t="s">
        <v>1153</v>
      </c>
      <c r="Z78" s="64">
        <v>5.9</v>
      </c>
    </row>
    <row r="79" spans="2:27" s="1" customFormat="1" ht="16" customHeight="1" x14ac:dyDescent="0.2">
      <c r="C79" s="5"/>
      <c r="F79" s="5"/>
      <c r="G79" s="5"/>
      <c r="H79" s="5"/>
      <c r="I79" s="5"/>
      <c r="J79" s="5"/>
      <c r="K79" s="5"/>
      <c r="M79" s="47" t="s">
        <v>312</v>
      </c>
      <c r="N79" s="8" t="s">
        <v>710</v>
      </c>
      <c r="O79" s="7" t="s">
        <v>352</v>
      </c>
      <c r="P79" s="51">
        <v>9.3000000000000007</v>
      </c>
      <c r="R79" s="8" t="s">
        <v>578</v>
      </c>
      <c r="S79" s="8"/>
      <c r="T79" s="7"/>
      <c r="U79" s="57">
        <v>12</v>
      </c>
      <c r="W79" s="66">
        <v>2185</v>
      </c>
      <c r="X79" s="66" t="s">
        <v>837</v>
      </c>
      <c r="Y79" s="63" t="s">
        <v>1156</v>
      </c>
      <c r="Z79" s="65"/>
      <c r="AA79" s="1" t="s">
        <v>1163</v>
      </c>
    </row>
    <row r="80" spans="2:27" s="1" customFormat="1" ht="16" customHeight="1" x14ac:dyDescent="0.2">
      <c r="B80" s="5"/>
      <c r="C80" s="5"/>
      <c r="F80" s="5"/>
      <c r="G80" s="5"/>
      <c r="H80" s="5"/>
      <c r="I80" s="5"/>
      <c r="J80" s="5"/>
      <c r="K80" s="5"/>
      <c r="M80" s="47" t="s">
        <v>313</v>
      </c>
      <c r="N80" s="8" t="s">
        <v>711</v>
      </c>
      <c r="O80" s="7" t="s">
        <v>399</v>
      </c>
      <c r="P80" s="51">
        <v>9</v>
      </c>
      <c r="R80" s="8" t="s">
        <v>588</v>
      </c>
      <c r="S80" s="8"/>
      <c r="T80" s="7"/>
      <c r="U80" s="57">
        <v>12</v>
      </c>
      <c r="W80" s="66">
        <v>2186</v>
      </c>
      <c r="X80" s="66" t="s">
        <v>838</v>
      </c>
      <c r="Y80" s="63" t="s">
        <v>1153</v>
      </c>
      <c r="Z80" s="64">
        <v>8.6999999999999993</v>
      </c>
    </row>
    <row r="81" spans="2:26" s="1" customFormat="1" ht="16" customHeight="1" x14ac:dyDescent="0.2">
      <c r="B81" s="5"/>
      <c r="C81" s="5"/>
      <c r="F81" s="5"/>
      <c r="G81" s="5"/>
      <c r="H81" s="5"/>
      <c r="I81" s="5"/>
      <c r="J81" s="5"/>
      <c r="K81" s="5"/>
      <c r="M81" s="47" t="s">
        <v>314</v>
      </c>
      <c r="N81" s="8" t="s">
        <v>712</v>
      </c>
      <c r="O81" s="7" t="s">
        <v>400</v>
      </c>
      <c r="P81" s="51">
        <v>9.4</v>
      </c>
      <c r="R81" s="8" t="s">
        <v>589</v>
      </c>
      <c r="S81" s="8"/>
      <c r="T81" s="7"/>
      <c r="U81" s="57">
        <v>12</v>
      </c>
      <c r="W81" s="66">
        <v>2194</v>
      </c>
      <c r="X81" s="66" t="s">
        <v>839</v>
      </c>
      <c r="Y81" s="63" t="s">
        <v>1153</v>
      </c>
      <c r="Z81" s="64">
        <v>8.5</v>
      </c>
    </row>
    <row r="82" spans="2:26" s="1" customFormat="1" ht="16" customHeight="1" x14ac:dyDescent="0.2">
      <c r="B82" s="5"/>
      <c r="C82" s="5"/>
      <c r="F82" s="5"/>
      <c r="G82" s="5"/>
      <c r="H82" s="5"/>
      <c r="I82" s="5"/>
      <c r="J82" s="5"/>
      <c r="K82" s="5"/>
      <c r="M82" s="47" t="s">
        <v>315</v>
      </c>
      <c r="N82" s="8" t="s">
        <v>713</v>
      </c>
      <c r="O82" s="7" t="s">
        <v>352</v>
      </c>
      <c r="P82" s="51">
        <v>8.5</v>
      </c>
      <c r="R82" s="8" t="s">
        <v>596</v>
      </c>
      <c r="S82" s="8"/>
      <c r="T82" s="7" t="s">
        <v>638</v>
      </c>
      <c r="U82" s="57">
        <v>12</v>
      </c>
      <c r="W82" s="66">
        <v>2204</v>
      </c>
      <c r="X82" s="66" t="s">
        <v>840</v>
      </c>
      <c r="Y82" s="63" t="s">
        <v>1153</v>
      </c>
      <c r="Z82" s="64">
        <v>8.6</v>
      </c>
    </row>
    <row r="83" spans="2:26" s="1" customFormat="1" ht="16" customHeight="1" x14ac:dyDescent="0.2">
      <c r="B83" s="5"/>
      <c r="C83" s="5"/>
      <c r="F83" s="5"/>
      <c r="G83" s="5"/>
      <c r="H83" s="5"/>
      <c r="I83" s="5"/>
      <c r="J83" s="5"/>
      <c r="K83" s="5"/>
      <c r="M83" s="47" t="s">
        <v>316</v>
      </c>
      <c r="N83" s="73" t="s">
        <v>714</v>
      </c>
      <c r="O83" s="7" t="s">
        <v>401</v>
      </c>
      <c r="P83" s="51">
        <v>10.1</v>
      </c>
      <c r="R83" s="8" t="s">
        <v>1183</v>
      </c>
      <c r="S83" s="8"/>
      <c r="T83" s="7" t="s">
        <v>637</v>
      </c>
      <c r="U83" s="57">
        <v>12</v>
      </c>
      <c r="W83" s="66">
        <v>2215</v>
      </c>
      <c r="X83" s="66" t="s">
        <v>841</v>
      </c>
      <c r="Y83" s="63" t="s">
        <v>1153</v>
      </c>
      <c r="Z83" s="64">
        <v>8.4</v>
      </c>
    </row>
    <row r="84" spans="2:26" s="1" customFormat="1" ht="16" customHeight="1" x14ac:dyDescent="0.2">
      <c r="B84" s="5"/>
      <c r="C84" s="5"/>
      <c r="F84" s="5"/>
      <c r="G84" s="5"/>
      <c r="H84" s="5"/>
      <c r="I84" s="5"/>
      <c r="J84" s="5"/>
      <c r="K84" s="5"/>
      <c r="M84" s="47" t="s">
        <v>317</v>
      </c>
      <c r="N84" s="8" t="s">
        <v>715</v>
      </c>
      <c r="O84" s="7" t="s">
        <v>402</v>
      </c>
      <c r="P84" s="51">
        <v>8.9</v>
      </c>
      <c r="R84" s="8" t="s">
        <v>1184</v>
      </c>
      <c r="S84" s="8"/>
      <c r="T84" s="7" t="s">
        <v>527</v>
      </c>
      <c r="U84" s="57">
        <v>12</v>
      </c>
      <c r="W84" s="66">
        <v>2232</v>
      </c>
      <c r="X84" s="66" t="s">
        <v>842</v>
      </c>
      <c r="Y84" s="63" t="s">
        <v>1153</v>
      </c>
      <c r="Z84" s="64">
        <v>3.9</v>
      </c>
    </row>
    <row r="85" spans="2:26" s="1" customFormat="1" ht="16" customHeight="1" x14ac:dyDescent="0.2">
      <c r="B85" s="5"/>
      <c r="C85" s="5"/>
      <c r="F85" s="5"/>
      <c r="G85" s="5"/>
      <c r="H85" s="5"/>
      <c r="I85" s="5"/>
      <c r="J85" s="5"/>
      <c r="K85" s="5"/>
      <c r="M85" s="47" t="s">
        <v>318</v>
      </c>
      <c r="N85" s="8" t="s">
        <v>716</v>
      </c>
      <c r="O85" s="7" t="s">
        <v>403</v>
      </c>
      <c r="P85" s="51">
        <v>8.3000000000000007</v>
      </c>
      <c r="R85" s="8" t="s">
        <v>600</v>
      </c>
      <c r="S85" s="8"/>
      <c r="T85" s="7" t="s">
        <v>636</v>
      </c>
      <c r="U85" s="57">
        <v>12</v>
      </c>
      <c r="W85" s="66">
        <v>2244</v>
      </c>
      <c r="X85" s="66" t="s">
        <v>843</v>
      </c>
      <c r="Y85" s="63" t="s">
        <v>1153</v>
      </c>
      <c r="Z85" s="64">
        <v>4.8</v>
      </c>
    </row>
    <row r="86" spans="2:26" s="1" customFormat="1" ht="16" customHeight="1" x14ac:dyDescent="0.2">
      <c r="B86" s="5"/>
      <c r="C86" s="5"/>
      <c r="F86" s="5"/>
      <c r="G86" s="5"/>
      <c r="H86" s="5"/>
      <c r="I86" s="5"/>
      <c r="J86" s="5"/>
      <c r="K86" s="5"/>
      <c r="M86" s="47" t="s">
        <v>319</v>
      </c>
      <c r="N86" s="8" t="s">
        <v>717</v>
      </c>
      <c r="O86" s="7" t="s">
        <v>352</v>
      </c>
      <c r="P86" s="51">
        <v>7.7</v>
      </c>
      <c r="R86" s="8" t="s">
        <v>1185</v>
      </c>
      <c r="S86" s="8"/>
      <c r="T86" s="7" t="s">
        <v>523</v>
      </c>
      <c r="U86" s="57">
        <v>12</v>
      </c>
      <c r="W86" s="66">
        <v>2251</v>
      </c>
      <c r="X86" s="66" t="s">
        <v>844</v>
      </c>
      <c r="Y86" s="63" t="s">
        <v>1153</v>
      </c>
      <c r="Z86" s="64">
        <v>7.3</v>
      </c>
    </row>
    <row r="87" spans="2:26" s="1" customFormat="1" ht="16" customHeight="1" x14ac:dyDescent="0.2">
      <c r="B87" s="5"/>
      <c r="C87" s="5"/>
      <c r="F87" s="5"/>
      <c r="G87" s="5"/>
      <c r="H87" s="5"/>
      <c r="I87" s="5"/>
      <c r="J87" s="5"/>
      <c r="K87" s="5"/>
      <c r="M87" s="47" t="s">
        <v>320</v>
      </c>
      <c r="N87" s="8" t="s">
        <v>718</v>
      </c>
      <c r="O87" s="7" t="s">
        <v>352</v>
      </c>
      <c r="P87" s="51">
        <v>7.3</v>
      </c>
      <c r="R87" s="8" t="s">
        <v>607</v>
      </c>
      <c r="S87" s="8"/>
      <c r="T87" s="7" t="s">
        <v>529</v>
      </c>
      <c r="U87" s="57">
        <v>12</v>
      </c>
      <c r="W87" s="66">
        <v>2264</v>
      </c>
      <c r="X87" s="66" t="s">
        <v>839</v>
      </c>
      <c r="Y87" s="63" t="s">
        <v>1157</v>
      </c>
      <c r="Z87" s="64">
        <v>3.9</v>
      </c>
    </row>
    <row r="88" spans="2:26" s="1" customFormat="1" ht="16" customHeight="1" x14ac:dyDescent="0.2">
      <c r="B88" s="5"/>
      <c r="C88" s="5"/>
      <c r="F88" s="5"/>
      <c r="G88" s="5"/>
      <c r="H88" s="5"/>
      <c r="I88" s="5"/>
      <c r="J88" s="5"/>
      <c r="K88" s="5"/>
      <c r="M88" s="47" t="s">
        <v>321</v>
      </c>
      <c r="N88" s="8" t="s">
        <v>719</v>
      </c>
      <c r="O88" s="7" t="s">
        <v>404</v>
      </c>
      <c r="P88" s="51">
        <v>6.9</v>
      </c>
      <c r="R88" s="8" t="s">
        <v>613</v>
      </c>
      <c r="S88" s="8"/>
      <c r="T88" s="7"/>
      <c r="U88" s="57">
        <v>12</v>
      </c>
      <c r="W88" s="66">
        <v>2266</v>
      </c>
      <c r="X88" s="66" t="s">
        <v>845</v>
      </c>
      <c r="Y88" s="63" t="s">
        <v>1153</v>
      </c>
      <c r="Z88" s="64">
        <v>10</v>
      </c>
    </row>
    <row r="89" spans="2:26" s="1" customFormat="1" ht="16" customHeight="1" x14ac:dyDescent="0.2">
      <c r="B89" s="5"/>
      <c r="C89" s="5"/>
      <c r="F89" s="5"/>
      <c r="G89" s="5"/>
      <c r="H89" s="5"/>
      <c r="I89" s="5"/>
      <c r="J89" s="5"/>
      <c r="K89" s="5"/>
      <c r="M89" s="47" t="s">
        <v>322</v>
      </c>
      <c r="N89" s="84" t="s">
        <v>720</v>
      </c>
      <c r="O89" s="7" t="s">
        <v>405</v>
      </c>
      <c r="P89" s="51">
        <v>8.4</v>
      </c>
      <c r="R89" s="8" t="s">
        <v>1186</v>
      </c>
      <c r="S89" s="8"/>
      <c r="T89" s="7"/>
      <c r="U89" s="57">
        <v>12.5</v>
      </c>
      <c r="W89" s="66">
        <v>2281</v>
      </c>
      <c r="X89" s="66" t="s">
        <v>846</v>
      </c>
      <c r="Y89" s="63" t="s">
        <v>1153</v>
      </c>
      <c r="Z89" s="64">
        <v>5.4</v>
      </c>
    </row>
    <row r="90" spans="2:26" s="1" customFormat="1" ht="16" customHeight="1" x14ac:dyDescent="0.2">
      <c r="B90" s="5"/>
      <c r="C90" s="5"/>
      <c r="F90" s="5"/>
      <c r="G90" s="5"/>
      <c r="H90" s="5"/>
      <c r="I90" s="5"/>
      <c r="J90" s="5"/>
      <c r="K90" s="5"/>
      <c r="M90" s="47" t="s">
        <v>323</v>
      </c>
      <c r="N90" s="8" t="s">
        <v>721</v>
      </c>
      <c r="O90" s="7" t="s">
        <v>406</v>
      </c>
      <c r="P90" s="51">
        <v>7.6</v>
      </c>
      <c r="R90" s="8" t="s">
        <v>547</v>
      </c>
      <c r="S90" s="8"/>
      <c r="T90" s="7" t="s">
        <v>499</v>
      </c>
      <c r="U90" s="57">
        <v>12.5</v>
      </c>
      <c r="W90" s="66">
        <v>2286</v>
      </c>
      <c r="X90" s="66" t="s">
        <v>847</v>
      </c>
      <c r="Y90" s="63" t="s">
        <v>1153</v>
      </c>
      <c r="Z90" s="64">
        <v>7.5</v>
      </c>
    </row>
    <row r="91" spans="2:26" s="1" customFormat="1" ht="16" customHeight="1" x14ac:dyDescent="0.2">
      <c r="B91" s="5"/>
      <c r="C91" s="5"/>
      <c r="F91" s="5"/>
      <c r="G91" s="5"/>
      <c r="H91" s="5"/>
      <c r="I91" s="5"/>
      <c r="J91" s="5"/>
      <c r="K91" s="5"/>
      <c r="M91" s="47" t="s">
        <v>324</v>
      </c>
      <c r="N91" s="8" t="s">
        <v>722</v>
      </c>
      <c r="O91" s="7" t="s">
        <v>352</v>
      </c>
      <c r="P91" s="51">
        <v>9.1</v>
      </c>
      <c r="R91" s="8" t="s">
        <v>1187</v>
      </c>
      <c r="S91" s="8"/>
      <c r="T91" s="7" t="s">
        <v>626</v>
      </c>
      <c r="U91" s="57">
        <v>12.5</v>
      </c>
      <c r="W91" s="66">
        <v>2301</v>
      </c>
      <c r="X91" s="66" t="s">
        <v>848</v>
      </c>
      <c r="Y91" s="63" t="s">
        <v>1153</v>
      </c>
      <c r="Z91" s="64">
        <v>6</v>
      </c>
    </row>
    <row r="92" spans="2:26" s="1" customFormat="1" ht="16" customHeight="1" x14ac:dyDescent="0.2">
      <c r="B92" s="5"/>
      <c r="C92" s="5"/>
      <c r="F92" s="5"/>
      <c r="G92" s="5"/>
      <c r="H92" s="5"/>
      <c r="I92" s="5"/>
      <c r="J92" s="5"/>
      <c r="K92" s="5"/>
      <c r="M92" s="47" t="s">
        <v>325</v>
      </c>
      <c r="N92" s="8" t="s">
        <v>723</v>
      </c>
      <c r="O92" s="7" t="s">
        <v>352</v>
      </c>
      <c r="P92" s="51">
        <v>9.1</v>
      </c>
      <c r="R92" s="8" t="s">
        <v>561</v>
      </c>
      <c r="S92" s="8"/>
      <c r="T92" s="7"/>
      <c r="U92" s="57">
        <v>12.5</v>
      </c>
      <c r="W92" s="66">
        <v>2304</v>
      </c>
      <c r="X92" s="66" t="s">
        <v>849</v>
      </c>
      <c r="Y92" s="63" t="s">
        <v>1153</v>
      </c>
      <c r="Z92" s="64">
        <v>10</v>
      </c>
    </row>
    <row r="93" spans="2:26" s="1" customFormat="1" ht="16" customHeight="1" x14ac:dyDescent="0.2">
      <c r="B93" s="5"/>
      <c r="C93" s="5"/>
      <c r="F93" s="5"/>
      <c r="G93" s="5"/>
      <c r="H93" s="5"/>
      <c r="I93" s="5"/>
      <c r="J93" s="5"/>
      <c r="K93" s="5"/>
      <c r="M93" s="47" t="s">
        <v>326</v>
      </c>
      <c r="N93" s="8" t="s">
        <v>724</v>
      </c>
      <c r="O93" s="7" t="s">
        <v>352</v>
      </c>
      <c r="P93" s="51">
        <v>8.9</v>
      </c>
      <c r="R93" s="8" t="s">
        <v>562</v>
      </c>
      <c r="S93" s="8"/>
      <c r="T93" s="7"/>
      <c r="U93" s="57">
        <v>12.5</v>
      </c>
      <c r="W93" s="66">
        <v>2311</v>
      </c>
      <c r="X93" s="66" t="s">
        <v>850</v>
      </c>
      <c r="Y93" s="63" t="s">
        <v>1153</v>
      </c>
      <c r="Z93" s="64">
        <v>10</v>
      </c>
    </row>
    <row r="94" spans="2:26" s="1" customFormat="1" ht="16" customHeight="1" x14ac:dyDescent="0.2">
      <c r="B94" s="5"/>
      <c r="C94" s="5"/>
      <c r="F94" s="5"/>
      <c r="G94" s="5"/>
      <c r="H94" s="5"/>
      <c r="I94" s="5"/>
      <c r="J94" s="5"/>
      <c r="K94" s="5"/>
      <c r="M94" s="47" t="s">
        <v>327</v>
      </c>
      <c r="N94" s="8" t="s">
        <v>725</v>
      </c>
      <c r="O94" s="7" t="s">
        <v>407</v>
      </c>
      <c r="P94" s="51">
        <v>8.6</v>
      </c>
      <c r="R94" s="8" t="s">
        <v>592</v>
      </c>
      <c r="S94" s="8"/>
      <c r="T94" s="7"/>
      <c r="U94" s="57">
        <v>12.5</v>
      </c>
      <c r="W94" s="66">
        <v>2324</v>
      </c>
      <c r="X94" s="66" t="s">
        <v>851</v>
      </c>
      <c r="Y94" s="63" t="s">
        <v>1153</v>
      </c>
      <c r="Z94" s="64">
        <v>8.4</v>
      </c>
    </row>
    <row r="95" spans="2:26" s="1" customFormat="1" ht="16" customHeight="1" x14ac:dyDescent="0.2">
      <c r="B95" s="5"/>
      <c r="C95" s="5"/>
      <c r="F95" s="5"/>
      <c r="G95" s="5"/>
      <c r="H95" s="5"/>
      <c r="I95" s="5"/>
      <c r="J95" s="5"/>
      <c r="K95" s="5"/>
      <c r="M95" s="47" t="s">
        <v>328</v>
      </c>
      <c r="N95" s="8" t="s">
        <v>726</v>
      </c>
      <c r="O95" s="7" t="s">
        <v>352</v>
      </c>
      <c r="P95" s="51">
        <v>9.6</v>
      </c>
      <c r="R95" s="8" t="s">
        <v>593</v>
      </c>
      <c r="S95" s="8"/>
      <c r="T95" s="7" t="s">
        <v>639</v>
      </c>
      <c r="U95" s="57">
        <v>12.5</v>
      </c>
      <c r="W95" s="66">
        <v>2335</v>
      </c>
      <c r="X95" s="66" t="s">
        <v>852</v>
      </c>
      <c r="Y95" s="63" t="s">
        <v>1153</v>
      </c>
      <c r="Z95" s="64">
        <v>7.2</v>
      </c>
    </row>
    <row r="96" spans="2:26" s="1" customFormat="1" ht="16" customHeight="1" x14ac:dyDescent="0.2">
      <c r="B96" s="5"/>
      <c r="C96" s="5"/>
      <c r="F96" s="5"/>
      <c r="G96" s="5"/>
      <c r="H96" s="5"/>
      <c r="I96" s="5"/>
      <c r="J96" s="5"/>
      <c r="K96" s="5"/>
      <c r="M96" s="47" t="s">
        <v>329</v>
      </c>
      <c r="N96" s="8" t="s">
        <v>727</v>
      </c>
      <c r="O96" s="7" t="s">
        <v>352</v>
      </c>
      <c r="P96" s="51">
        <v>9.8000000000000007</v>
      </c>
      <c r="R96" s="8" t="s">
        <v>595</v>
      </c>
      <c r="S96" s="8"/>
      <c r="T96" s="7"/>
      <c r="U96" s="57">
        <v>12.5</v>
      </c>
      <c r="W96" s="66">
        <v>2343</v>
      </c>
      <c r="X96" s="66" t="s">
        <v>853</v>
      </c>
      <c r="Y96" s="63" t="s">
        <v>1153</v>
      </c>
      <c r="Z96" s="64">
        <v>6.7</v>
      </c>
    </row>
    <row r="97" spans="2:27" s="1" customFormat="1" ht="16" customHeight="1" x14ac:dyDescent="0.2">
      <c r="B97" s="5"/>
      <c r="C97" s="5"/>
      <c r="F97" s="5"/>
      <c r="G97" s="5"/>
      <c r="H97" s="5"/>
      <c r="I97" s="5"/>
      <c r="J97" s="5"/>
      <c r="K97" s="5"/>
      <c r="M97" s="47" t="s">
        <v>330</v>
      </c>
      <c r="N97" s="8" t="s">
        <v>728</v>
      </c>
      <c r="O97" s="7" t="s">
        <v>352</v>
      </c>
      <c r="P97" s="51">
        <v>9.5</v>
      </c>
      <c r="R97" s="8" t="s">
        <v>601</v>
      </c>
      <c r="S97" s="8"/>
      <c r="T97" s="7"/>
      <c r="U97" s="57">
        <v>12.5</v>
      </c>
      <c r="W97" s="66">
        <v>2353</v>
      </c>
      <c r="X97" s="66" t="s">
        <v>854</v>
      </c>
      <c r="Y97" s="63" t="s">
        <v>1153</v>
      </c>
      <c r="Z97" s="64">
        <v>7.1</v>
      </c>
    </row>
    <row r="98" spans="2:27" s="1" customFormat="1" ht="16" customHeight="1" x14ac:dyDescent="0.2">
      <c r="B98" s="5"/>
      <c r="C98" s="5"/>
      <c r="F98" s="5"/>
      <c r="G98" s="5"/>
      <c r="H98" s="5"/>
      <c r="I98" s="5"/>
      <c r="J98" s="5"/>
      <c r="K98" s="5"/>
      <c r="M98" s="47" t="s">
        <v>331</v>
      </c>
      <c r="N98" s="84" t="s">
        <v>729</v>
      </c>
      <c r="O98" s="7" t="s">
        <v>352</v>
      </c>
      <c r="P98" s="51">
        <v>10.199999999999999</v>
      </c>
      <c r="R98" s="8" t="s">
        <v>608</v>
      </c>
      <c r="S98" s="8"/>
      <c r="T98" s="7"/>
      <c r="U98" s="57">
        <v>12.5</v>
      </c>
      <c r="W98" s="66">
        <v>2354</v>
      </c>
      <c r="X98" s="66" t="s">
        <v>855</v>
      </c>
      <c r="Y98" s="63" t="s">
        <v>1153</v>
      </c>
      <c r="Z98" s="64">
        <v>6.5</v>
      </c>
    </row>
    <row r="99" spans="2:27" s="1" customFormat="1" ht="16" customHeight="1" x14ac:dyDescent="0.2">
      <c r="B99" s="5"/>
      <c r="C99" s="5"/>
      <c r="F99" s="5"/>
      <c r="G99" s="5"/>
      <c r="H99" s="5"/>
      <c r="I99" s="5"/>
      <c r="J99" s="5"/>
      <c r="K99" s="5"/>
      <c r="M99" s="47" t="s">
        <v>332</v>
      </c>
      <c r="N99" s="8" t="s">
        <v>730</v>
      </c>
      <c r="O99" s="7" t="s">
        <v>352</v>
      </c>
      <c r="P99" s="51">
        <v>6.4</v>
      </c>
      <c r="R99" s="8" t="s">
        <v>609</v>
      </c>
      <c r="S99" s="8"/>
      <c r="T99" s="7"/>
      <c r="U99" s="57">
        <v>12.5</v>
      </c>
      <c r="W99" s="66">
        <v>2355</v>
      </c>
      <c r="X99" s="66" t="s">
        <v>856</v>
      </c>
      <c r="Y99" s="63" t="s">
        <v>1153</v>
      </c>
      <c r="Z99" s="64">
        <v>10</v>
      </c>
    </row>
    <row r="100" spans="2:27" s="1" customFormat="1" ht="16" customHeight="1" x14ac:dyDescent="0.2">
      <c r="B100" s="5"/>
      <c r="C100" s="5"/>
      <c r="F100" s="5"/>
      <c r="G100" s="5"/>
      <c r="H100" s="5"/>
      <c r="I100" s="5"/>
      <c r="J100" s="5"/>
      <c r="K100" s="5"/>
      <c r="M100" s="47" t="s">
        <v>333</v>
      </c>
      <c r="N100" s="8" t="s">
        <v>731</v>
      </c>
      <c r="O100" s="7" t="s">
        <v>408</v>
      </c>
      <c r="P100" s="51">
        <v>6</v>
      </c>
      <c r="R100" s="8" t="s">
        <v>614</v>
      </c>
      <c r="S100" s="8"/>
      <c r="T100" s="7"/>
      <c r="U100" s="57">
        <v>12.5</v>
      </c>
      <c r="W100" s="66">
        <v>2360</v>
      </c>
      <c r="X100" s="66" t="s">
        <v>857</v>
      </c>
      <c r="Y100" s="63" t="s">
        <v>1153</v>
      </c>
      <c r="Z100" s="64">
        <v>7.2</v>
      </c>
    </row>
    <row r="101" spans="2:27" s="1" customFormat="1" ht="16" customHeight="1" x14ac:dyDescent="0.2">
      <c r="B101" s="5"/>
      <c r="C101" s="5"/>
      <c r="F101" s="5"/>
      <c r="G101" s="5"/>
      <c r="H101" s="5"/>
      <c r="I101" s="5"/>
      <c r="J101" s="5"/>
      <c r="K101" s="5"/>
      <c r="M101" s="47" t="s">
        <v>334</v>
      </c>
      <c r="N101" s="8" t="s">
        <v>732</v>
      </c>
      <c r="O101" s="7" t="s">
        <v>409</v>
      </c>
      <c r="P101" s="51">
        <v>8.1999999999999993</v>
      </c>
      <c r="R101" s="8" t="s">
        <v>1188</v>
      </c>
      <c r="S101" s="8"/>
      <c r="T101" s="7"/>
      <c r="U101" s="57">
        <v>13</v>
      </c>
      <c r="W101" s="66">
        <v>2362</v>
      </c>
      <c r="X101" s="66" t="s">
        <v>858</v>
      </c>
      <c r="Y101" s="63" t="s">
        <v>1157</v>
      </c>
      <c r="Z101" s="64">
        <v>4.0999999999999996</v>
      </c>
    </row>
    <row r="102" spans="2:27" s="1" customFormat="1" ht="16" customHeight="1" x14ac:dyDescent="0.2">
      <c r="B102" s="5"/>
      <c r="C102" s="5"/>
      <c r="F102" s="5"/>
      <c r="G102" s="5"/>
      <c r="H102" s="5"/>
      <c r="I102" s="5"/>
      <c r="J102" s="5"/>
      <c r="K102" s="5"/>
      <c r="M102" s="47" t="s">
        <v>335</v>
      </c>
      <c r="N102" s="8" t="s">
        <v>733</v>
      </c>
      <c r="O102" s="7" t="s">
        <v>352</v>
      </c>
      <c r="P102" s="51">
        <v>9.6999999999999993</v>
      </c>
      <c r="R102" s="8" t="s">
        <v>545</v>
      </c>
      <c r="S102" s="8"/>
      <c r="T102" s="7" t="s">
        <v>625</v>
      </c>
      <c r="U102" s="57">
        <v>13</v>
      </c>
      <c r="W102" s="66">
        <v>2371</v>
      </c>
      <c r="X102" s="66" t="s">
        <v>859</v>
      </c>
      <c r="Y102" s="63" t="s">
        <v>1152</v>
      </c>
      <c r="Z102" s="64">
        <v>13</v>
      </c>
    </row>
    <row r="103" spans="2:27" s="1" customFormat="1" ht="16" customHeight="1" x14ac:dyDescent="0.2">
      <c r="B103" s="5"/>
      <c r="C103" s="5"/>
      <c r="F103" s="5"/>
      <c r="G103" s="5"/>
      <c r="H103" s="5"/>
      <c r="I103" s="5"/>
      <c r="J103" s="5"/>
      <c r="K103" s="5"/>
      <c r="M103" s="47" t="s">
        <v>336</v>
      </c>
      <c r="N103" s="8" t="s">
        <v>734</v>
      </c>
      <c r="O103" s="7" t="s">
        <v>352</v>
      </c>
      <c r="P103" s="51">
        <v>9.1999999999999993</v>
      </c>
      <c r="R103" s="8" t="s">
        <v>573</v>
      </c>
      <c r="S103" s="8"/>
      <c r="T103" s="7" t="s">
        <v>633</v>
      </c>
      <c r="U103" s="57">
        <v>13</v>
      </c>
      <c r="W103" s="66">
        <v>2372</v>
      </c>
      <c r="X103" s="66" t="s">
        <v>860</v>
      </c>
      <c r="Y103" s="63" t="s">
        <v>1152</v>
      </c>
      <c r="Z103" s="65"/>
      <c r="AA103" s="1" t="s">
        <v>1163</v>
      </c>
    </row>
    <row r="104" spans="2:27" s="1" customFormat="1" ht="16" customHeight="1" x14ac:dyDescent="0.2">
      <c r="B104" s="5"/>
      <c r="C104" s="5"/>
      <c r="F104" s="5"/>
      <c r="G104" s="5"/>
      <c r="H104" s="5"/>
      <c r="I104" s="5"/>
      <c r="J104" s="5"/>
      <c r="K104" s="5"/>
      <c r="M104" s="47" t="s">
        <v>337</v>
      </c>
      <c r="N104" s="73" t="s">
        <v>611</v>
      </c>
      <c r="O104" s="7" t="s">
        <v>410</v>
      </c>
      <c r="P104" s="51">
        <v>9.9</v>
      </c>
      <c r="R104" s="8" t="s">
        <v>1189</v>
      </c>
      <c r="S104" s="8"/>
      <c r="T104" s="7" t="s">
        <v>521</v>
      </c>
      <c r="U104" s="57">
        <v>13</v>
      </c>
      <c r="W104" s="66">
        <v>2392</v>
      </c>
      <c r="X104" s="66" t="s">
        <v>861</v>
      </c>
      <c r="Y104" s="63" t="s">
        <v>1152</v>
      </c>
      <c r="Z104" s="64">
        <v>10</v>
      </c>
    </row>
    <row r="105" spans="2:27" s="1" customFormat="1" ht="16" customHeight="1" x14ac:dyDescent="0.2">
      <c r="B105" s="5"/>
      <c r="C105" s="5"/>
      <c r="F105" s="5"/>
      <c r="G105" s="5"/>
      <c r="H105" s="5"/>
      <c r="I105" s="5"/>
      <c r="J105" s="5"/>
      <c r="K105" s="5"/>
      <c r="M105" s="47" t="s">
        <v>338</v>
      </c>
      <c r="N105" s="8" t="s">
        <v>735</v>
      </c>
      <c r="O105" s="7" t="s">
        <v>352</v>
      </c>
      <c r="P105" s="51">
        <v>10.1</v>
      </c>
      <c r="R105" s="8" t="s">
        <v>598</v>
      </c>
      <c r="S105" s="8"/>
      <c r="T105" s="7"/>
      <c r="U105" s="57">
        <v>13</v>
      </c>
      <c r="W105" s="66">
        <v>2395</v>
      </c>
      <c r="X105" s="66" t="s">
        <v>862</v>
      </c>
      <c r="Y105" s="63" t="s">
        <v>1153</v>
      </c>
      <c r="Z105" s="64">
        <v>8</v>
      </c>
    </row>
    <row r="106" spans="2:27" s="1" customFormat="1" ht="16" customHeight="1" x14ac:dyDescent="0.2">
      <c r="B106" s="5"/>
      <c r="C106" s="5"/>
      <c r="F106" s="5"/>
      <c r="G106" s="5"/>
      <c r="H106" s="5"/>
      <c r="I106" s="5"/>
      <c r="J106" s="5"/>
      <c r="K106" s="5"/>
      <c r="M106" s="47" t="s">
        <v>339</v>
      </c>
      <c r="N106" s="8" t="s">
        <v>736</v>
      </c>
      <c r="O106" s="7" t="s">
        <v>411</v>
      </c>
      <c r="P106" s="51">
        <v>9.9</v>
      </c>
      <c r="R106" s="8" t="s">
        <v>610</v>
      </c>
      <c r="S106" s="8"/>
      <c r="T106" s="7" t="s">
        <v>634</v>
      </c>
      <c r="U106" s="57">
        <v>13</v>
      </c>
      <c r="W106" s="66">
        <v>2403</v>
      </c>
      <c r="X106" s="66" t="s">
        <v>863</v>
      </c>
      <c r="Y106" s="63" t="s">
        <v>1154</v>
      </c>
      <c r="Z106" s="64">
        <v>8.4</v>
      </c>
    </row>
    <row r="107" spans="2:27" s="1" customFormat="1" ht="16" customHeight="1" x14ac:dyDescent="0.2">
      <c r="B107" s="5"/>
      <c r="C107" s="5"/>
      <c r="F107" s="5"/>
      <c r="G107" s="5"/>
      <c r="H107" s="5"/>
      <c r="I107" s="5"/>
      <c r="J107" s="5"/>
      <c r="K107" s="5"/>
      <c r="M107" s="47" t="s">
        <v>340</v>
      </c>
      <c r="N107" s="8" t="s">
        <v>737</v>
      </c>
      <c r="O107" s="7" t="s">
        <v>412</v>
      </c>
      <c r="P107" s="51">
        <v>9.3000000000000007</v>
      </c>
      <c r="R107" s="8" t="s">
        <v>615</v>
      </c>
      <c r="S107" s="8"/>
      <c r="T107" s="7"/>
      <c r="U107" s="57">
        <v>13</v>
      </c>
      <c r="W107" s="66">
        <v>2419</v>
      </c>
      <c r="X107" s="66" t="s">
        <v>864</v>
      </c>
      <c r="Y107" s="63" t="s">
        <v>1155</v>
      </c>
      <c r="Z107" s="64">
        <v>10.4</v>
      </c>
    </row>
    <row r="108" spans="2:27" s="1" customFormat="1" ht="16" customHeight="1" x14ac:dyDescent="0.2">
      <c r="B108" s="5"/>
      <c r="C108" s="5"/>
      <c r="F108" s="5"/>
      <c r="G108" s="5"/>
      <c r="H108" s="5"/>
      <c r="I108" s="5"/>
      <c r="J108" s="5"/>
      <c r="K108" s="5"/>
      <c r="M108" s="47" t="s">
        <v>341</v>
      </c>
      <c r="N108" s="8" t="s">
        <v>738</v>
      </c>
      <c r="O108" s="7" t="s">
        <v>413</v>
      </c>
      <c r="P108" s="51">
        <v>7.9</v>
      </c>
      <c r="R108" s="5"/>
      <c r="S108" s="5"/>
      <c r="U108" s="54"/>
      <c r="W108" s="66">
        <v>2420</v>
      </c>
      <c r="X108" s="66" t="s">
        <v>865</v>
      </c>
      <c r="Y108" s="63" t="s">
        <v>1153</v>
      </c>
      <c r="Z108" s="64">
        <v>8.3000000000000007</v>
      </c>
    </row>
    <row r="109" spans="2:27" s="1" customFormat="1" ht="16" customHeight="1" x14ac:dyDescent="0.2">
      <c r="B109" s="5"/>
      <c r="C109" s="5"/>
      <c r="F109" s="5"/>
      <c r="G109" s="5"/>
      <c r="H109" s="5"/>
      <c r="I109" s="5"/>
      <c r="J109" s="5"/>
      <c r="K109" s="5"/>
      <c r="M109" s="47" t="s">
        <v>342</v>
      </c>
      <c r="N109" s="84" t="s">
        <v>739</v>
      </c>
      <c r="O109" s="7" t="s">
        <v>414</v>
      </c>
      <c r="P109" s="51">
        <v>9.9</v>
      </c>
      <c r="R109" s="5"/>
      <c r="S109" s="5"/>
      <c r="U109" s="54"/>
      <c r="W109" s="66">
        <v>2421</v>
      </c>
      <c r="X109" s="66" t="s">
        <v>866</v>
      </c>
      <c r="Y109" s="63" t="s">
        <v>1153</v>
      </c>
      <c r="Z109" s="64">
        <v>8.3000000000000007</v>
      </c>
    </row>
    <row r="110" spans="2:27" s="1" customFormat="1" ht="16" customHeight="1" x14ac:dyDescent="0.2">
      <c r="B110" s="5"/>
      <c r="C110" s="5"/>
      <c r="F110" s="5"/>
      <c r="G110" s="5"/>
      <c r="H110" s="5"/>
      <c r="I110" s="5"/>
      <c r="J110" s="5"/>
      <c r="K110" s="5"/>
      <c r="M110" s="47" t="s">
        <v>343</v>
      </c>
      <c r="N110" s="8" t="s">
        <v>740</v>
      </c>
      <c r="O110" s="7" t="s">
        <v>352</v>
      </c>
      <c r="P110" s="51">
        <v>7.4</v>
      </c>
      <c r="R110" s="5"/>
      <c r="S110" s="5"/>
      <c r="U110" s="54"/>
      <c r="W110" s="66">
        <v>2422</v>
      </c>
      <c r="X110" s="79" t="s">
        <v>287</v>
      </c>
      <c r="Y110" s="63" t="s">
        <v>1153</v>
      </c>
      <c r="Z110" s="64">
        <v>4.4000000000000004</v>
      </c>
    </row>
    <row r="111" spans="2:27" s="1" customFormat="1" ht="16" customHeight="1" x14ac:dyDescent="0.2">
      <c r="B111" s="5"/>
      <c r="C111" s="5"/>
      <c r="F111" s="5"/>
      <c r="G111" s="5"/>
      <c r="H111" s="5"/>
      <c r="I111" s="5"/>
      <c r="J111" s="5"/>
      <c r="K111" s="5"/>
      <c r="M111" s="47" t="s">
        <v>344</v>
      </c>
      <c r="N111" s="84" t="s">
        <v>741</v>
      </c>
      <c r="O111" s="7" t="s">
        <v>415</v>
      </c>
      <c r="P111" s="51">
        <v>8</v>
      </c>
      <c r="R111" s="5"/>
      <c r="S111" s="5"/>
      <c r="U111" s="54"/>
      <c r="W111" s="66">
        <v>2423</v>
      </c>
      <c r="X111" s="66" t="s">
        <v>867</v>
      </c>
      <c r="Y111" s="63" t="s">
        <v>1153</v>
      </c>
      <c r="Z111" s="64">
        <v>6.7</v>
      </c>
    </row>
    <row r="112" spans="2:27" s="1" customFormat="1" ht="16" customHeight="1" x14ac:dyDescent="0.2">
      <c r="B112" s="5"/>
      <c r="C112" s="5"/>
      <c r="F112" s="5"/>
      <c r="G112" s="5"/>
      <c r="H112" s="5"/>
      <c r="I112" s="5"/>
      <c r="J112" s="5"/>
      <c r="K112" s="5"/>
      <c r="M112" s="47" t="s">
        <v>345</v>
      </c>
      <c r="N112" s="84" t="s">
        <v>742</v>
      </c>
      <c r="O112" s="7" t="s">
        <v>352</v>
      </c>
      <c r="P112" s="51">
        <v>9.3000000000000007</v>
      </c>
      <c r="R112" s="5"/>
      <c r="S112" s="5"/>
      <c r="U112" s="54"/>
      <c r="W112" s="66">
        <v>2438</v>
      </c>
      <c r="X112" s="66" t="s">
        <v>868</v>
      </c>
      <c r="Y112" s="63" t="s">
        <v>1152</v>
      </c>
      <c r="Z112" s="64">
        <v>10</v>
      </c>
    </row>
    <row r="113" spans="2:27" s="1" customFormat="1" ht="16" customHeight="1" x14ac:dyDescent="0.2">
      <c r="B113" s="5"/>
      <c r="C113" s="5"/>
      <c r="F113" s="5"/>
      <c r="G113" s="5"/>
      <c r="H113" s="5"/>
      <c r="I113" s="5"/>
      <c r="J113" s="5"/>
      <c r="K113" s="5"/>
      <c r="M113" s="47" t="s">
        <v>346</v>
      </c>
      <c r="N113" s="84" t="s">
        <v>743</v>
      </c>
      <c r="O113" s="7" t="s">
        <v>352</v>
      </c>
      <c r="P113" s="51">
        <v>8.4</v>
      </c>
      <c r="R113" s="5"/>
      <c r="S113" s="5"/>
      <c r="U113" s="54"/>
      <c r="W113" s="66">
        <v>2440</v>
      </c>
      <c r="X113" s="66" t="s">
        <v>869</v>
      </c>
      <c r="Y113" s="63" t="s">
        <v>1152</v>
      </c>
      <c r="Z113" s="64">
        <v>11</v>
      </c>
    </row>
    <row r="114" spans="2:27" s="1" customFormat="1" ht="16" customHeight="1" x14ac:dyDescent="0.2">
      <c r="B114" s="5"/>
      <c r="C114" s="5"/>
      <c r="F114" s="5"/>
      <c r="G114" s="5"/>
      <c r="H114" s="5"/>
      <c r="I114" s="5"/>
      <c r="J114" s="5"/>
      <c r="K114" s="5"/>
      <c r="M114" s="47" t="s">
        <v>347</v>
      </c>
      <c r="N114" s="8" t="s">
        <v>744</v>
      </c>
      <c r="O114" s="7" t="s">
        <v>416</v>
      </c>
      <c r="P114" s="51">
        <v>7.9</v>
      </c>
      <c r="R114" s="5"/>
      <c r="S114" s="5"/>
      <c r="U114" s="54"/>
      <c r="W114" s="66">
        <v>2479</v>
      </c>
      <c r="X114" s="66" t="s">
        <v>870</v>
      </c>
      <c r="Y114" s="63" t="s">
        <v>1153</v>
      </c>
      <c r="Z114" s="64">
        <v>10</v>
      </c>
    </row>
    <row r="115" spans="2:27" s="1" customFormat="1" ht="16" customHeight="1" x14ac:dyDescent="0.2">
      <c r="B115" s="5"/>
      <c r="C115" s="5"/>
      <c r="F115" s="5"/>
      <c r="G115" s="5"/>
      <c r="H115" s="5"/>
      <c r="I115" s="5"/>
      <c r="J115" s="5"/>
      <c r="K115" s="5"/>
      <c r="M115" s="47" t="s">
        <v>348</v>
      </c>
      <c r="N115" s="84" t="s">
        <v>745</v>
      </c>
      <c r="O115" s="7" t="s">
        <v>417</v>
      </c>
      <c r="P115" s="51">
        <v>10</v>
      </c>
      <c r="R115" s="5"/>
      <c r="S115" s="5"/>
      <c r="U115" s="54"/>
      <c r="W115" s="66">
        <v>2482</v>
      </c>
      <c r="X115" s="66" t="s">
        <v>871</v>
      </c>
      <c r="Y115" s="63" t="s">
        <v>1153</v>
      </c>
      <c r="Z115" s="64">
        <v>7.3</v>
      </c>
    </row>
    <row r="116" spans="2:27" s="1" customFormat="1" ht="16" customHeight="1" x14ac:dyDescent="0.2">
      <c r="B116" s="5"/>
      <c r="C116" s="5"/>
      <c r="F116" s="5"/>
      <c r="G116" s="5"/>
      <c r="H116" s="5"/>
      <c r="I116" s="5"/>
      <c r="J116" s="5"/>
      <c r="K116" s="5"/>
      <c r="M116" s="47" t="s">
        <v>349</v>
      </c>
      <c r="N116" s="84" t="s">
        <v>746</v>
      </c>
      <c r="O116" s="7" t="s">
        <v>418</v>
      </c>
      <c r="P116" s="51">
        <v>9.8000000000000007</v>
      </c>
      <c r="R116" s="5"/>
      <c r="S116" s="5"/>
      <c r="U116" s="54"/>
      <c r="W116" s="66">
        <v>2489</v>
      </c>
      <c r="X116" s="66" t="s">
        <v>872</v>
      </c>
      <c r="Y116" s="63" t="s">
        <v>1153</v>
      </c>
      <c r="Z116" s="64">
        <v>7.9</v>
      </c>
    </row>
    <row r="117" spans="2:27" s="1" customFormat="1" ht="16" customHeight="1" x14ac:dyDescent="0.2">
      <c r="B117" s="5"/>
      <c r="C117" s="5"/>
      <c r="F117" s="5"/>
      <c r="G117" s="5"/>
      <c r="H117" s="5"/>
      <c r="I117" s="5"/>
      <c r="J117" s="5"/>
      <c r="K117" s="5"/>
      <c r="M117" s="66" t="s">
        <v>350</v>
      </c>
      <c r="N117" s="84" t="s">
        <v>747</v>
      </c>
      <c r="O117" s="7" t="s">
        <v>419</v>
      </c>
      <c r="P117" s="51">
        <v>8.5</v>
      </c>
      <c r="R117" s="5"/>
      <c r="S117" s="5"/>
      <c r="U117" s="54"/>
      <c r="W117" s="66">
        <v>2506</v>
      </c>
      <c r="X117" s="66" t="s">
        <v>873</v>
      </c>
      <c r="Y117" s="63" t="s">
        <v>1153</v>
      </c>
      <c r="Z117" s="64">
        <v>7.6</v>
      </c>
    </row>
    <row r="118" spans="2:27" s="1" customFormat="1" ht="16" customHeight="1" x14ac:dyDescent="0.2">
      <c r="B118" s="5"/>
      <c r="C118" s="5"/>
      <c r="F118" s="5"/>
      <c r="G118" s="5"/>
      <c r="H118" s="5"/>
      <c r="I118" s="5"/>
      <c r="J118" s="5"/>
      <c r="K118" s="5"/>
      <c r="N118" s="5"/>
      <c r="R118" s="5"/>
      <c r="S118" s="5"/>
      <c r="U118" s="54"/>
      <c r="W118" s="66">
        <v>2509</v>
      </c>
      <c r="X118" s="66" t="s">
        <v>874</v>
      </c>
      <c r="Y118" s="63" t="s">
        <v>1153</v>
      </c>
      <c r="Z118" s="64">
        <v>9</v>
      </c>
    </row>
    <row r="119" spans="2:27" ht="16" customHeight="1" x14ac:dyDescent="0.2">
      <c r="B119" s="6"/>
      <c r="D119"/>
      <c r="F119" s="6"/>
      <c r="G119" s="6"/>
      <c r="H119" s="6"/>
      <c r="I119" s="6"/>
      <c r="N119" s="5"/>
      <c r="O119"/>
      <c r="P119"/>
      <c r="Q119"/>
      <c r="R119" s="5"/>
      <c r="S119" s="5"/>
      <c r="T119" s="1"/>
      <c r="U119" s="54"/>
      <c r="V119" s="1"/>
      <c r="W119" s="66">
        <v>2527</v>
      </c>
      <c r="X119" s="66" t="s">
        <v>875</v>
      </c>
      <c r="Y119" s="63" t="s">
        <v>1153</v>
      </c>
      <c r="Z119" s="64">
        <v>6.5</v>
      </c>
      <c r="AA119" s="1"/>
    </row>
    <row r="120" spans="2:27" ht="16" customHeight="1" x14ac:dyDescent="0.2">
      <c r="B120" s="6"/>
      <c r="D120"/>
      <c r="F120" s="6"/>
      <c r="G120" s="6"/>
      <c r="H120" s="6"/>
      <c r="I120" s="6"/>
      <c r="N120" s="5"/>
      <c r="O120"/>
      <c r="P120"/>
      <c r="Q120"/>
      <c r="R120" s="5"/>
      <c r="S120" s="5"/>
      <c r="T120" s="1"/>
      <c r="U120" s="54"/>
      <c r="V120" s="1"/>
      <c r="W120" s="66">
        <v>2539</v>
      </c>
      <c r="X120" s="66" t="s">
        <v>876</v>
      </c>
      <c r="Y120" s="63" t="s">
        <v>1153</v>
      </c>
      <c r="Z120" s="64">
        <v>6.5</v>
      </c>
      <c r="AA120" s="1"/>
    </row>
    <row r="121" spans="2:27" ht="16" customHeight="1" x14ac:dyDescent="0.2">
      <c r="B121" s="6"/>
      <c r="D121"/>
      <c r="F121" s="6"/>
      <c r="G121" s="6"/>
      <c r="H121" s="6"/>
      <c r="I121" s="6"/>
      <c r="N121" s="5"/>
      <c r="O121"/>
      <c r="P121"/>
      <c r="Q121"/>
      <c r="R121" s="5"/>
      <c r="S121" s="5"/>
      <c r="T121" s="1"/>
      <c r="U121" s="54"/>
      <c r="V121" s="1"/>
      <c r="W121" s="66">
        <v>2548</v>
      </c>
      <c r="X121" s="79" t="s">
        <v>288</v>
      </c>
      <c r="Y121" s="63" t="s">
        <v>1153</v>
      </c>
      <c r="Z121" s="64">
        <v>5.8</v>
      </c>
      <c r="AA121" s="1"/>
    </row>
    <row r="122" spans="2:27" ht="16" customHeight="1" x14ac:dyDescent="0.2">
      <c r="B122" s="6"/>
      <c r="D122"/>
      <c r="F122" s="6"/>
      <c r="G122" s="6"/>
      <c r="H122" s="6"/>
      <c r="I122" s="6"/>
      <c r="N122" s="5"/>
      <c r="O122"/>
      <c r="P122"/>
      <c r="Q122"/>
      <c r="R122" s="5"/>
      <c r="S122" s="5"/>
      <c r="T122" s="1"/>
      <c r="U122" s="54"/>
      <c r="V122" s="1"/>
      <c r="W122" s="66">
        <v>2567</v>
      </c>
      <c r="X122" s="66" t="s">
        <v>877</v>
      </c>
      <c r="Y122" s="63" t="s">
        <v>1153</v>
      </c>
      <c r="Z122" s="64">
        <v>7.4</v>
      </c>
      <c r="AA122" s="1"/>
    </row>
    <row r="123" spans="2:27" ht="16" customHeight="1" x14ac:dyDescent="0.2">
      <c r="B123" s="6"/>
      <c r="D123"/>
      <c r="F123" s="6"/>
      <c r="G123" s="6"/>
      <c r="H123" s="6"/>
      <c r="I123" s="6"/>
      <c r="N123" s="5"/>
      <c r="O123"/>
      <c r="P123"/>
      <c r="Q123"/>
      <c r="R123" s="5"/>
      <c r="S123" s="5"/>
      <c r="T123" s="1"/>
      <c r="U123" s="54"/>
      <c r="V123" s="1"/>
      <c r="W123" s="66">
        <v>2571</v>
      </c>
      <c r="X123" s="66" t="s">
        <v>878</v>
      </c>
      <c r="Y123" s="63" t="s">
        <v>1153</v>
      </c>
      <c r="Z123" s="64">
        <v>7</v>
      </c>
      <c r="AA123" s="1"/>
    </row>
    <row r="124" spans="2:27" ht="16" customHeight="1" x14ac:dyDescent="0.2">
      <c r="B124" s="6"/>
      <c r="D124"/>
      <c r="F124" s="6"/>
      <c r="G124" s="6"/>
      <c r="H124" s="6"/>
      <c r="I124" s="6"/>
      <c r="N124" s="5"/>
      <c r="O124"/>
      <c r="P124"/>
      <c r="Q124"/>
      <c r="R124" s="5"/>
      <c r="S124" s="5"/>
      <c r="T124" s="1"/>
      <c r="U124" s="54"/>
      <c r="V124" s="1"/>
      <c r="W124" s="66">
        <v>2613</v>
      </c>
      <c r="X124" s="66" t="s">
        <v>879</v>
      </c>
      <c r="Y124" s="63" t="s">
        <v>1154</v>
      </c>
      <c r="Z124" s="64">
        <v>10.4</v>
      </c>
      <c r="AA124" s="1"/>
    </row>
    <row r="125" spans="2:27" ht="16" customHeight="1" x14ac:dyDescent="0.2">
      <c r="B125" s="6"/>
      <c r="D125"/>
      <c r="F125" s="6"/>
      <c r="G125" s="6"/>
      <c r="H125" s="6"/>
      <c r="I125" s="6"/>
      <c r="N125" s="5"/>
      <c r="O125"/>
      <c r="P125"/>
      <c r="Q125"/>
      <c r="R125" s="5"/>
      <c r="S125" s="5"/>
      <c r="T125" s="1"/>
      <c r="U125" s="54"/>
      <c r="V125" s="1"/>
      <c r="W125" s="66">
        <v>2627</v>
      </c>
      <c r="X125" s="66" t="s">
        <v>880</v>
      </c>
      <c r="Y125" s="63" t="s">
        <v>1153</v>
      </c>
      <c r="Z125" s="64">
        <v>8</v>
      </c>
      <c r="AA125" s="1"/>
    </row>
    <row r="126" spans="2:27" ht="16" customHeight="1" x14ac:dyDescent="0.2">
      <c r="B126" s="6"/>
      <c r="D126"/>
      <c r="F126" s="6"/>
      <c r="G126" s="6"/>
      <c r="H126" s="6"/>
      <c r="I126" s="6"/>
      <c r="N126" s="5"/>
      <c r="O126"/>
      <c r="P126"/>
      <c r="Q126"/>
      <c r="R126" s="5"/>
      <c r="S126" s="5"/>
      <c r="T126" s="1"/>
      <c r="U126" s="54"/>
      <c r="V126" s="1"/>
      <c r="W126" s="66">
        <v>2655</v>
      </c>
      <c r="X126" s="66" t="s">
        <v>881</v>
      </c>
      <c r="Y126" s="63" t="s">
        <v>1154</v>
      </c>
      <c r="Z126" s="64">
        <v>10.1</v>
      </c>
      <c r="AA126" s="1"/>
    </row>
    <row r="127" spans="2:27" ht="16" customHeight="1" x14ac:dyDescent="0.2">
      <c r="B127" s="6"/>
      <c r="D127"/>
      <c r="F127" s="6"/>
      <c r="G127" s="6"/>
      <c r="H127" s="6"/>
      <c r="I127" s="6"/>
      <c r="N127" s="5"/>
      <c r="O127"/>
      <c r="P127"/>
      <c r="Q127"/>
      <c r="R127" s="5"/>
      <c r="S127" s="5"/>
      <c r="T127" s="1"/>
      <c r="U127" s="54"/>
      <c r="V127" s="1"/>
      <c r="W127" s="66">
        <v>2681</v>
      </c>
      <c r="X127" s="66" t="s">
        <v>882</v>
      </c>
      <c r="Y127" s="63" t="s">
        <v>1154</v>
      </c>
      <c r="Z127" s="64">
        <v>10.3</v>
      </c>
      <c r="AA127" s="1"/>
    </row>
    <row r="128" spans="2:27" ht="16" customHeight="1" x14ac:dyDescent="0.2">
      <c r="B128" s="6"/>
      <c r="D128"/>
      <c r="F128" s="6"/>
      <c r="G128" s="6"/>
      <c r="H128" s="6"/>
      <c r="I128" s="6"/>
      <c r="N128" s="5"/>
      <c r="O128"/>
      <c r="P128"/>
      <c r="Q128"/>
      <c r="R128" s="5"/>
      <c r="S128" s="5"/>
      <c r="T128" s="1"/>
      <c r="U128" s="54"/>
      <c r="V128" s="1"/>
      <c r="W128" s="66">
        <v>2683</v>
      </c>
      <c r="X128" s="66" t="s">
        <v>883</v>
      </c>
      <c r="Y128" s="63" t="s">
        <v>1154</v>
      </c>
      <c r="Z128" s="64">
        <v>9.6999999999999993</v>
      </c>
      <c r="AA128" s="1"/>
    </row>
    <row r="129" spans="2:27" ht="16" customHeight="1" x14ac:dyDescent="0.2">
      <c r="B129" s="6"/>
      <c r="D129"/>
      <c r="F129" s="6"/>
      <c r="G129" s="6"/>
      <c r="H129" s="6"/>
      <c r="I129" s="6"/>
      <c r="N129" s="5"/>
      <c r="O129"/>
      <c r="P129"/>
      <c r="Q129"/>
      <c r="R129" s="5"/>
      <c r="S129" s="5"/>
      <c r="T129" s="1"/>
      <c r="U129" s="54"/>
      <c r="V129" s="1"/>
      <c r="W129" s="66">
        <v>2742</v>
      </c>
      <c r="X129" s="66" t="s">
        <v>884</v>
      </c>
      <c r="Y129" s="63" t="s">
        <v>1154</v>
      </c>
      <c r="Z129" s="64">
        <v>11.7</v>
      </c>
      <c r="AA129" s="1"/>
    </row>
    <row r="130" spans="2:27" ht="16" customHeight="1" x14ac:dyDescent="0.2">
      <c r="B130" s="6"/>
      <c r="D130"/>
      <c r="F130" s="6"/>
      <c r="G130" s="6"/>
      <c r="H130" s="6"/>
      <c r="I130" s="6"/>
      <c r="N130" s="5"/>
      <c r="O130"/>
      <c r="P130"/>
      <c r="Q130"/>
      <c r="R130" s="5"/>
      <c r="S130" s="5"/>
      <c r="T130" s="1"/>
      <c r="U130" s="54"/>
      <c r="V130" s="1"/>
      <c r="W130" s="66">
        <v>2768</v>
      </c>
      <c r="X130" s="66" t="s">
        <v>885</v>
      </c>
      <c r="Y130" s="63" t="s">
        <v>1154</v>
      </c>
      <c r="Z130" s="64">
        <v>10</v>
      </c>
      <c r="AA130" s="1"/>
    </row>
    <row r="131" spans="2:27" ht="16" customHeight="1" x14ac:dyDescent="0.2">
      <c r="B131" s="6"/>
      <c r="D131"/>
      <c r="F131" s="6"/>
      <c r="G131" s="6"/>
      <c r="H131" s="6"/>
      <c r="I131" s="6"/>
      <c r="N131" s="5"/>
      <c r="O131"/>
      <c r="P131"/>
      <c r="Q131"/>
      <c r="R131" s="5"/>
      <c r="S131" s="5"/>
      <c r="T131" s="1"/>
      <c r="U131" s="54"/>
      <c r="V131" s="1"/>
      <c r="W131" s="66">
        <v>2775</v>
      </c>
      <c r="X131" s="66" t="s">
        <v>886</v>
      </c>
      <c r="Y131" s="63" t="s">
        <v>1154</v>
      </c>
      <c r="Z131" s="64">
        <v>10.3</v>
      </c>
      <c r="AA131" s="1"/>
    </row>
    <row r="132" spans="2:27" ht="16" customHeight="1" x14ac:dyDescent="0.2">
      <c r="B132" s="6"/>
      <c r="D132"/>
      <c r="F132" s="6"/>
      <c r="G132" s="6"/>
      <c r="H132" s="6"/>
      <c r="I132" s="6"/>
      <c r="N132" s="5"/>
      <c r="O132"/>
      <c r="P132"/>
      <c r="Q132"/>
      <c r="R132" s="5"/>
      <c r="S132" s="5"/>
      <c r="T132" s="1"/>
      <c r="U132" s="54"/>
      <c r="V132" s="1"/>
      <c r="W132" s="66">
        <v>2782</v>
      </c>
      <c r="X132" s="66" t="s">
        <v>887</v>
      </c>
      <c r="Y132" s="63" t="s">
        <v>1154</v>
      </c>
      <c r="Z132" s="64">
        <v>11.5</v>
      </c>
      <c r="AA132" s="1"/>
    </row>
    <row r="133" spans="2:27" ht="16" customHeight="1" x14ac:dyDescent="0.2">
      <c r="B133" s="6"/>
      <c r="D133"/>
      <c r="F133" s="6"/>
      <c r="G133" s="6"/>
      <c r="H133" s="6"/>
      <c r="I133" s="6"/>
      <c r="N133" s="5"/>
      <c r="O133"/>
      <c r="P133"/>
      <c r="Q133"/>
      <c r="R133" s="5"/>
      <c r="S133" s="5"/>
      <c r="T133" s="1"/>
      <c r="U133" s="54"/>
      <c r="V133" s="1"/>
      <c r="W133" s="66">
        <v>2787</v>
      </c>
      <c r="X133" s="66" t="s">
        <v>888</v>
      </c>
      <c r="Y133" s="63" t="s">
        <v>1154</v>
      </c>
      <c r="Z133" s="64">
        <v>10.8</v>
      </c>
      <c r="AA133" s="1"/>
    </row>
    <row r="134" spans="2:27" ht="16" customHeight="1" x14ac:dyDescent="0.2">
      <c r="B134" s="6"/>
      <c r="D134"/>
      <c r="F134" s="6"/>
      <c r="G134" s="6"/>
      <c r="H134" s="6"/>
      <c r="I134" s="6"/>
      <c r="N134" s="5"/>
      <c r="O134"/>
      <c r="P134"/>
      <c r="Q134"/>
      <c r="R134" s="5"/>
      <c r="S134" s="5"/>
      <c r="T134" s="1"/>
      <c r="U134" s="54"/>
      <c r="V134" s="1"/>
      <c r="W134" s="66">
        <v>2811</v>
      </c>
      <c r="X134" s="66" t="s">
        <v>889</v>
      </c>
      <c r="Y134" s="63" t="s">
        <v>1154</v>
      </c>
      <c r="Z134" s="64">
        <v>11.3</v>
      </c>
      <c r="AA134" s="1"/>
    </row>
    <row r="135" spans="2:27" ht="16" customHeight="1" x14ac:dyDescent="0.2">
      <c r="B135" s="6"/>
      <c r="D135"/>
      <c r="F135" s="6"/>
      <c r="G135" s="6"/>
      <c r="H135" s="6"/>
      <c r="I135" s="6"/>
      <c r="N135" s="5"/>
      <c r="O135"/>
      <c r="P135"/>
      <c r="Q135"/>
      <c r="R135" s="5"/>
      <c r="S135" s="5"/>
      <c r="T135" s="1"/>
      <c r="U135" s="54"/>
      <c r="V135" s="1"/>
      <c r="W135" s="66">
        <v>2841</v>
      </c>
      <c r="X135" s="66" t="s">
        <v>890</v>
      </c>
      <c r="Y135" s="63" t="s">
        <v>1154</v>
      </c>
      <c r="Z135" s="64">
        <v>9.3000000000000007</v>
      </c>
      <c r="AA135" s="1"/>
    </row>
    <row r="136" spans="2:27" ht="16" customHeight="1" x14ac:dyDescent="0.2">
      <c r="B136" s="6"/>
      <c r="D136"/>
      <c r="F136" s="6"/>
      <c r="G136" s="6"/>
      <c r="H136" s="6"/>
      <c r="I136" s="6"/>
      <c r="N136" s="5"/>
      <c r="O136"/>
      <c r="P136"/>
      <c r="Q136"/>
      <c r="R136" s="5"/>
      <c r="S136" s="5"/>
      <c r="T136" s="1"/>
      <c r="U136" s="54"/>
      <c r="V136" s="1"/>
      <c r="W136" s="66">
        <v>2859</v>
      </c>
      <c r="X136" s="66" t="s">
        <v>891</v>
      </c>
      <c r="Y136" s="63" t="s">
        <v>1154</v>
      </c>
      <c r="Z136" s="64">
        <v>10.7</v>
      </c>
      <c r="AA136" s="1"/>
    </row>
    <row r="137" spans="2:27" ht="16" customHeight="1" x14ac:dyDescent="0.2">
      <c r="B137" s="6"/>
      <c r="D137"/>
      <c r="F137" s="6"/>
      <c r="G137" s="6"/>
      <c r="H137" s="6"/>
      <c r="I137" s="6"/>
      <c r="N137" s="5"/>
      <c r="O137"/>
      <c r="P137"/>
      <c r="Q137"/>
      <c r="R137" s="5"/>
      <c r="S137" s="5"/>
      <c r="T137" s="1"/>
      <c r="U137" s="54"/>
      <c r="V137" s="1"/>
      <c r="W137" s="66">
        <v>2903</v>
      </c>
      <c r="X137" s="66" t="s">
        <v>892</v>
      </c>
      <c r="Y137" s="63" t="s">
        <v>1154</v>
      </c>
      <c r="Z137" s="64">
        <v>8.9</v>
      </c>
      <c r="AA137" s="1"/>
    </row>
    <row r="138" spans="2:27" ht="16" customHeight="1" x14ac:dyDescent="0.2">
      <c r="B138" s="6"/>
      <c r="D138"/>
      <c r="F138" s="6"/>
      <c r="G138" s="6"/>
      <c r="H138" s="6"/>
      <c r="I138" s="6"/>
      <c r="N138" s="5"/>
      <c r="O138"/>
      <c r="P138"/>
      <c r="Q138"/>
      <c r="R138" s="5"/>
      <c r="S138" s="5"/>
      <c r="T138" s="1"/>
      <c r="U138" s="54"/>
      <c r="V138" s="1"/>
      <c r="W138" s="66">
        <v>2950</v>
      </c>
      <c r="X138" s="66" t="s">
        <v>893</v>
      </c>
      <c r="Y138" s="63" t="s">
        <v>1154</v>
      </c>
      <c r="Z138" s="64">
        <v>11</v>
      </c>
      <c r="AA138" s="1"/>
    </row>
    <row r="139" spans="2:27" ht="16" customHeight="1" x14ac:dyDescent="0.2">
      <c r="B139" s="6"/>
      <c r="D139"/>
      <c r="F139" s="6"/>
      <c r="G139" s="6"/>
      <c r="H139" s="6"/>
      <c r="I139" s="6"/>
      <c r="N139" s="5"/>
      <c r="O139"/>
      <c r="P139"/>
      <c r="Q139"/>
      <c r="R139" s="5"/>
      <c r="S139" s="5"/>
      <c r="T139" s="1"/>
      <c r="U139" s="54"/>
      <c r="V139" s="1"/>
      <c r="W139" s="66">
        <v>2964</v>
      </c>
      <c r="X139" s="66" t="s">
        <v>894</v>
      </c>
      <c r="Y139" s="63" t="s">
        <v>1154</v>
      </c>
      <c r="Z139" s="64">
        <v>11.3</v>
      </c>
      <c r="AA139" s="1"/>
    </row>
    <row r="140" spans="2:27" ht="16" customHeight="1" x14ac:dyDescent="0.2">
      <c r="B140" s="6"/>
      <c r="D140"/>
      <c r="F140" s="6"/>
      <c r="G140" s="6"/>
      <c r="H140" s="6"/>
      <c r="I140" s="6"/>
      <c r="N140" s="5"/>
      <c r="O140"/>
      <c r="P140"/>
      <c r="Q140"/>
      <c r="R140" s="5"/>
      <c r="S140" s="5"/>
      <c r="T140" s="1"/>
      <c r="U140" s="54"/>
      <c r="V140" s="1"/>
      <c r="W140" s="66">
        <v>2974</v>
      </c>
      <c r="X140" s="66" t="s">
        <v>895</v>
      </c>
      <c r="Y140" s="63" t="s">
        <v>1154</v>
      </c>
      <c r="Z140" s="64">
        <v>10.8</v>
      </c>
      <c r="AA140" s="1"/>
    </row>
    <row r="141" spans="2:27" ht="16" customHeight="1" x14ac:dyDescent="0.2">
      <c r="B141" s="6"/>
      <c r="D141"/>
      <c r="F141" s="6"/>
      <c r="G141" s="6"/>
      <c r="H141" s="6"/>
      <c r="I141" s="6"/>
      <c r="N141" s="5"/>
      <c r="O141"/>
      <c r="P141"/>
      <c r="Q141"/>
      <c r="R141" s="5"/>
      <c r="S141" s="5"/>
      <c r="T141" s="1"/>
      <c r="U141" s="54"/>
      <c r="V141" s="1"/>
      <c r="W141" s="66">
        <v>2976</v>
      </c>
      <c r="X141" s="66" t="s">
        <v>896</v>
      </c>
      <c r="Y141" s="63" t="s">
        <v>1154</v>
      </c>
      <c r="Z141" s="64">
        <v>10.199999999999999</v>
      </c>
      <c r="AA141" s="1"/>
    </row>
    <row r="142" spans="2:27" ht="16" customHeight="1" x14ac:dyDescent="0.2">
      <c r="B142" s="6"/>
      <c r="D142"/>
      <c r="F142" s="6"/>
      <c r="G142" s="6"/>
      <c r="H142" s="6"/>
      <c r="I142" s="6"/>
      <c r="N142" s="5"/>
      <c r="O142"/>
      <c r="P142"/>
      <c r="Q142"/>
      <c r="R142" s="5"/>
      <c r="S142" s="5"/>
      <c r="T142" s="1"/>
      <c r="U142" s="54"/>
      <c r="V142" s="1"/>
      <c r="W142" s="66">
        <v>2985</v>
      </c>
      <c r="X142" s="66" t="s">
        <v>897</v>
      </c>
      <c r="Y142" s="63" t="s">
        <v>1154</v>
      </c>
      <c r="Z142" s="64">
        <v>10.5</v>
      </c>
      <c r="AA142" s="1"/>
    </row>
    <row r="143" spans="2:27" ht="16" customHeight="1" x14ac:dyDescent="0.2">
      <c r="B143" s="6"/>
      <c r="D143"/>
      <c r="F143" s="6"/>
      <c r="G143" s="6"/>
      <c r="H143" s="6"/>
      <c r="I143" s="6"/>
      <c r="N143" s="5"/>
      <c r="O143"/>
      <c r="P143"/>
      <c r="Q143"/>
      <c r="R143" s="5"/>
      <c r="S143" s="5"/>
      <c r="T143" s="1"/>
      <c r="U143" s="54"/>
      <c r="V143" s="1"/>
      <c r="W143" s="66">
        <v>3034</v>
      </c>
      <c r="X143" s="79" t="s">
        <v>322</v>
      </c>
      <c r="Y143" s="63" t="s">
        <v>1154</v>
      </c>
      <c r="Z143" s="64">
        <v>8.4</v>
      </c>
      <c r="AA143" s="1"/>
    </row>
    <row r="144" spans="2:27" ht="16" customHeight="1" x14ac:dyDescent="0.2">
      <c r="B144" s="6"/>
      <c r="D144"/>
      <c r="F144" s="6"/>
      <c r="G144" s="6"/>
      <c r="H144" s="6"/>
      <c r="I144" s="6"/>
      <c r="N144" s="5"/>
      <c r="O144"/>
      <c r="P144"/>
      <c r="Q144"/>
      <c r="R144" s="5"/>
      <c r="S144" s="5"/>
      <c r="T144" s="1"/>
      <c r="U144" s="54"/>
      <c r="V144" s="1"/>
      <c r="W144" s="66">
        <v>3077</v>
      </c>
      <c r="X144" s="66" t="s">
        <v>898</v>
      </c>
      <c r="Y144" s="63" t="s">
        <v>1154</v>
      </c>
      <c r="Z144" s="64">
        <v>9.9</v>
      </c>
      <c r="AA144" s="1"/>
    </row>
    <row r="145" spans="2:27" ht="16" customHeight="1" x14ac:dyDescent="0.2">
      <c r="B145" s="6"/>
      <c r="D145"/>
      <c r="F145" s="6"/>
      <c r="G145" s="6"/>
      <c r="H145" s="6"/>
      <c r="I145" s="6"/>
      <c r="N145" s="5"/>
      <c r="O145"/>
      <c r="P145"/>
      <c r="Q145"/>
      <c r="R145" s="5"/>
      <c r="S145" s="5"/>
      <c r="T145" s="1"/>
      <c r="U145" s="54"/>
      <c r="V145" s="1"/>
      <c r="W145" s="66">
        <v>3079</v>
      </c>
      <c r="X145" s="66" t="s">
        <v>899</v>
      </c>
      <c r="Y145" s="63" t="s">
        <v>1154</v>
      </c>
      <c r="Z145" s="64">
        <v>10.6</v>
      </c>
      <c r="AA145" s="1"/>
    </row>
    <row r="146" spans="2:27" ht="16" customHeight="1" x14ac:dyDescent="0.2">
      <c r="B146" s="6"/>
      <c r="D146"/>
      <c r="F146" s="6"/>
      <c r="G146" s="6"/>
      <c r="H146" s="6"/>
      <c r="I146" s="6"/>
      <c r="N146" s="5"/>
      <c r="O146"/>
      <c r="P146"/>
      <c r="Q146"/>
      <c r="R146" s="5"/>
      <c r="S146" s="5"/>
      <c r="T146" s="1"/>
      <c r="U146" s="54"/>
      <c r="V146" s="1"/>
      <c r="W146" s="66">
        <v>3115</v>
      </c>
      <c r="X146" s="66" t="s">
        <v>900</v>
      </c>
      <c r="Y146" s="63" t="s">
        <v>1154</v>
      </c>
      <c r="Z146" s="64">
        <v>9.1999999999999993</v>
      </c>
      <c r="AA146" s="1"/>
    </row>
    <row r="147" spans="2:27" ht="16" customHeight="1" x14ac:dyDescent="0.2">
      <c r="B147" s="6"/>
      <c r="D147"/>
      <c r="F147" s="6"/>
      <c r="G147" s="6"/>
      <c r="H147" s="6"/>
      <c r="I147" s="6"/>
      <c r="N147" s="5"/>
      <c r="O147"/>
      <c r="P147"/>
      <c r="Q147"/>
      <c r="R147" s="5"/>
      <c r="S147" s="5"/>
      <c r="T147" s="1"/>
      <c r="U147" s="54"/>
      <c r="V147" s="1"/>
      <c r="W147" s="66">
        <v>3147</v>
      </c>
      <c r="X147" s="66" t="s">
        <v>901</v>
      </c>
      <c r="Y147" s="63" t="s">
        <v>1154</v>
      </c>
      <c r="Z147" s="64">
        <v>10.7</v>
      </c>
      <c r="AA147" s="1"/>
    </row>
    <row r="148" spans="2:27" ht="16" customHeight="1" x14ac:dyDescent="0.2">
      <c r="B148" s="6"/>
      <c r="D148"/>
      <c r="F148" s="6"/>
      <c r="G148" s="6"/>
      <c r="H148" s="6"/>
      <c r="I148" s="6"/>
      <c r="N148" s="5"/>
      <c r="O148"/>
      <c r="P148"/>
      <c r="Q148"/>
      <c r="R148" s="5"/>
      <c r="S148" s="5"/>
      <c r="T148" s="1"/>
      <c r="U148" s="54"/>
      <c r="V148" s="1"/>
      <c r="W148" s="66">
        <v>3166</v>
      </c>
      <c r="X148" s="66" t="s">
        <v>902</v>
      </c>
      <c r="Y148" s="63" t="s">
        <v>1154</v>
      </c>
      <c r="Z148" s="64">
        <v>10.6</v>
      </c>
      <c r="AA148" s="1"/>
    </row>
    <row r="149" spans="2:27" ht="16" customHeight="1" x14ac:dyDescent="0.2">
      <c r="B149" s="6"/>
      <c r="D149"/>
      <c r="F149" s="6"/>
      <c r="G149" s="6"/>
      <c r="H149" s="6"/>
      <c r="I149" s="6"/>
      <c r="N149" s="5"/>
      <c r="O149"/>
      <c r="P149"/>
      <c r="Q149"/>
      <c r="R149" s="5"/>
      <c r="S149" s="5"/>
      <c r="T149" s="1"/>
      <c r="U149" s="54"/>
      <c r="V149" s="1"/>
      <c r="W149" s="66">
        <v>3169</v>
      </c>
      <c r="X149" s="66" t="s">
        <v>903</v>
      </c>
      <c r="Y149" s="63" t="s">
        <v>1154</v>
      </c>
      <c r="Z149" s="64">
        <v>10.5</v>
      </c>
      <c r="AA149" s="1"/>
    </row>
    <row r="150" spans="2:27" ht="16" customHeight="1" x14ac:dyDescent="0.2">
      <c r="B150" s="6"/>
      <c r="D150"/>
      <c r="F150" s="6"/>
      <c r="G150" s="6"/>
      <c r="H150" s="6"/>
      <c r="I150" s="6"/>
      <c r="N150" s="5"/>
      <c r="O150"/>
      <c r="P150"/>
      <c r="Q150"/>
      <c r="R150" s="5"/>
      <c r="S150" s="5"/>
      <c r="T150" s="1"/>
      <c r="U150" s="54"/>
      <c r="V150" s="1"/>
      <c r="W150" s="66">
        <v>3184</v>
      </c>
      <c r="X150" s="66" t="s">
        <v>904</v>
      </c>
      <c r="Y150" s="63" t="s">
        <v>1154</v>
      </c>
      <c r="Z150" s="64">
        <v>9.8000000000000007</v>
      </c>
      <c r="AA150" s="1"/>
    </row>
    <row r="151" spans="2:27" ht="16" customHeight="1" x14ac:dyDescent="0.2">
      <c r="B151" s="6"/>
      <c r="D151"/>
      <c r="F151" s="6"/>
      <c r="G151" s="6"/>
      <c r="H151" s="6"/>
      <c r="I151" s="6"/>
      <c r="N151" s="5"/>
      <c r="O151"/>
      <c r="P151"/>
      <c r="Q151"/>
      <c r="R151" s="5"/>
      <c r="S151" s="5"/>
      <c r="T151" s="1"/>
      <c r="U151" s="54"/>
      <c r="V151" s="1"/>
      <c r="W151" s="66">
        <v>3190</v>
      </c>
      <c r="X151" s="66" t="s">
        <v>905</v>
      </c>
      <c r="Y151" s="63" t="s">
        <v>1154</v>
      </c>
      <c r="Z151" s="64">
        <v>11</v>
      </c>
      <c r="AA151" s="1"/>
    </row>
    <row r="152" spans="2:27" ht="16" customHeight="1" x14ac:dyDescent="0.2">
      <c r="B152" s="6"/>
      <c r="D152"/>
      <c r="F152" s="6"/>
      <c r="G152" s="6"/>
      <c r="H152" s="6"/>
      <c r="I152" s="6"/>
      <c r="N152" s="5"/>
      <c r="O152"/>
      <c r="P152"/>
      <c r="Q152"/>
      <c r="R152" s="5"/>
      <c r="S152" s="5"/>
      <c r="T152" s="1"/>
      <c r="U152" s="54"/>
      <c r="V152" s="1"/>
      <c r="W152" s="66">
        <v>3193</v>
      </c>
      <c r="X152" s="66" t="s">
        <v>906</v>
      </c>
      <c r="Y152" s="63" t="s">
        <v>1154</v>
      </c>
      <c r="Z152" s="64">
        <v>10.9</v>
      </c>
      <c r="AA152" s="1"/>
    </row>
    <row r="153" spans="2:27" ht="16" customHeight="1" x14ac:dyDescent="0.2">
      <c r="B153" s="6"/>
      <c r="D153"/>
      <c r="F153" s="6"/>
      <c r="G153" s="6"/>
      <c r="H153" s="6"/>
      <c r="I153" s="6"/>
      <c r="N153" s="5"/>
      <c r="O153"/>
      <c r="P153"/>
      <c r="Q153"/>
      <c r="R153" s="5"/>
      <c r="S153" s="5"/>
      <c r="T153" s="1"/>
      <c r="U153" s="54"/>
      <c r="V153" s="1"/>
      <c r="W153" s="66">
        <v>3198</v>
      </c>
      <c r="X153" s="66" t="s">
        <v>907</v>
      </c>
      <c r="Y153" s="63" t="s">
        <v>1154</v>
      </c>
      <c r="Z153" s="64">
        <v>10.4</v>
      </c>
      <c r="AA153" s="1"/>
    </row>
    <row r="154" spans="2:27" ht="16" customHeight="1" x14ac:dyDescent="0.2">
      <c r="B154" s="6"/>
      <c r="D154"/>
      <c r="F154" s="6"/>
      <c r="G154" s="6"/>
      <c r="H154" s="6"/>
      <c r="I154" s="6"/>
      <c r="N154" s="5"/>
      <c r="O154"/>
      <c r="P154"/>
      <c r="Q154"/>
      <c r="R154" s="5"/>
      <c r="S154" s="5"/>
      <c r="T154" s="1"/>
      <c r="U154" s="54"/>
      <c r="V154" s="1"/>
      <c r="W154" s="66">
        <v>3226</v>
      </c>
      <c r="X154" s="66" t="s">
        <v>908</v>
      </c>
      <c r="Y154" s="63" t="s">
        <v>1154</v>
      </c>
      <c r="Z154" s="64">
        <v>11.4</v>
      </c>
      <c r="AA154" s="1"/>
    </row>
    <row r="155" spans="2:27" ht="16" customHeight="1" x14ac:dyDescent="0.2">
      <c r="B155" s="6"/>
      <c r="D155"/>
      <c r="F155" s="6"/>
      <c r="G155" s="6"/>
      <c r="H155" s="6"/>
      <c r="I155" s="6"/>
      <c r="N155" s="5"/>
      <c r="O155"/>
      <c r="P155"/>
      <c r="Q155"/>
      <c r="R155" s="5"/>
      <c r="S155" s="5"/>
      <c r="T155" s="1"/>
      <c r="U155" s="54"/>
      <c r="V155" s="1"/>
      <c r="W155" s="66">
        <v>3227</v>
      </c>
      <c r="X155" s="66" t="s">
        <v>909</v>
      </c>
      <c r="Y155" s="63" t="s">
        <v>1154</v>
      </c>
      <c r="Z155" s="64">
        <v>10.8</v>
      </c>
      <c r="AA155" s="1"/>
    </row>
    <row r="156" spans="2:27" ht="16" customHeight="1" x14ac:dyDescent="0.2">
      <c r="B156" s="6"/>
      <c r="D156"/>
      <c r="F156" s="6"/>
      <c r="G156" s="6"/>
      <c r="H156" s="6"/>
      <c r="I156" s="6"/>
      <c r="N156" s="5"/>
      <c r="O156"/>
      <c r="P156"/>
      <c r="Q156"/>
      <c r="R156" s="5"/>
      <c r="S156" s="5"/>
      <c r="T156" s="1"/>
      <c r="U156" s="54"/>
      <c r="V156" s="1"/>
      <c r="W156" s="66">
        <v>3242</v>
      </c>
      <c r="X156" s="66" t="s">
        <v>910</v>
      </c>
      <c r="Y156" s="63" t="s">
        <v>1152</v>
      </c>
      <c r="Z156" s="64">
        <v>9</v>
      </c>
      <c r="AA156" s="1"/>
    </row>
    <row r="157" spans="2:27" ht="16" customHeight="1" x14ac:dyDescent="0.2">
      <c r="B157" s="6"/>
      <c r="D157"/>
      <c r="F157" s="6"/>
      <c r="G157" s="6"/>
      <c r="H157" s="6"/>
      <c r="I157" s="6"/>
      <c r="N157" s="5"/>
      <c r="O157"/>
      <c r="P157"/>
      <c r="Q157"/>
      <c r="R157" s="5"/>
      <c r="S157" s="5"/>
      <c r="T157" s="1"/>
      <c r="U157" s="54"/>
      <c r="V157" s="1"/>
      <c r="W157" s="66">
        <v>3245</v>
      </c>
      <c r="X157" s="66" t="s">
        <v>911</v>
      </c>
      <c r="Y157" s="63" t="s">
        <v>1154</v>
      </c>
      <c r="Z157" s="64">
        <v>10.8</v>
      </c>
      <c r="AA157" s="1"/>
    </row>
    <row r="158" spans="2:27" ht="16" customHeight="1" x14ac:dyDescent="0.2">
      <c r="B158" s="6"/>
      <c r="D158"/>
      <c r="F158" s="6"/>
      <c r="G158" s="6"/>
      <c r="H158" s="6"/>
      <c r="I158" s="6"/>
      <c r="N158" s="5"/>
      <c r="O158"/>
      <c r="P158"/>
      <c r="Q158"/>
      <c r="R158" s="5"/>
      <c r="S158" s="5"/>
      <c r="T158" s="1"/>
      <c r="U158" s="54"/>
      <c r="V158" s="1"/>
      <c r="W158" s="66">
        <v>3277</v>
      </c>
      <c r="X158" s="66" t="s">
        <v>912</v>
      </c>
      <c r="Y158" s="63" t="s">
        <v>1154</v>
      </c>
      <c r="Z158" s="64">
        <v>11.7</v>
      </c>
      <c r="AA158" s="1"/>
    </row>
    <row r="159" spans="2:27" ht="16" customHeight="1" x14ac:dyDescent="0.2">
      <c r="B159" s="6"/>
      <c r="D159"/>
      <c r="F159" s="6"/>
      <c r="G159" s="6"/>
      <c r="H159" s="6"/>
      <c r="I159" s="6"/>
      <c r="N159" s="5"/>
      <c r="O159"/>
      <c r="P159"/>
      <c r="Q159"/>
      <c r="R159" s="5"/>
      <c r="S159" s="5"/>
      <c r="T159" s="1"/>
      <c r="U159" s="54"/>
      <c r="V159" s="1"/>
      <c r="W159" s="66">
        <v>3294</v>
      </c>
      <c r="X159" s="66" t="s">
        <v>913</v>
      </c>
      <c r="Y159" s="63" t="s">
        <v>1154</v>
      </c>
      <c r="Z159" s="64">
        <v>11.7</v>
      </c>
      <c r="AA159" s="1"/>
    </row>
    <row r="160" spans="2:27" ht="16" customHeight="1" x14ac:dyDescent="0.2">
      <c r="B160" s="6"/>
      <c r="D160"/>
      <c r="F160" s="6"/>
      <c r="G160" s="6"/>
      <c r="H160" s="6"/>
      <c r="I160" s="6"/>
      <c r="N160" s="5"/>
      <c r="O160"/>
      <c r="P160"/>
      <c r="Q160"/>
      <c r="R160" s="5"/>
      <c r="S160" s="5"/>
      <c r="T160" s="1"/>
      <c r="U160" s="54"/>
      <c r="V160" s="1"/>
      <c r="W160" s="66">
        <v>3310</v>
      </c>
      <c r="X160" s="66" t="s">
        <v>914</v>
      </c>
      <c r="Y160" s="63" t="s">
        <v>1154</v>
      </c>
      <c r="Z160" s="64">
        <v>10.9</v>
      </c>
      <c r="AA160" s="1"/>
    </row>
    <row r="161" spans="2:27" ht="16" customHeight="1" x14ac:dyDescent="0.2">
      <c r="B161" s="6"/>
      <c r="D161"/>
      <c r="F161" s="6"/>
      <c r="G161" s="6"/>
      <c r="H161" s="6"/>
      <c r="I161" s="6"/>
      <c r="N161" s="5"/>
      <c r="O161"/>
      <c r="P161"/>
      <c r="Q161"/>
      <c r="R161" s="5"/>
      <c r="S161" s="5"/>
      <c r="T161" s="1"/>
      <c r="U161" s="54"/>
      <c r="V161" s="1"/>
      <c r="W161" s="66">
        <v>3344</v>
      </c>
      <c r="X161" s="66" t="s">
        <v>915</v>
      </c>
      <c r="Y161" s="63" t="s">
        <v>1154</v>
      </c>
      <c r="Z161" s="64">
        <v>10</v>
      </c>
      <c r="AA161" s="1"/>
    </row>
    <row r="162" spans="2:27" ht="16" customHeight="1" x14ac:dyDescent="0.2">
      <c r="B162" s="6"/>
      <c r="D162"/>
      <c r="F162" s="6"/>
      <c r="G162" s="6"/>
      <c r="H162" s="6"/>
      <c r="I162" s="6"/>
      <c r="N162" s="5"/>
      <c r="O162"/>
      <c r="P162"/>
      <c r="Q162"/>
      <c r="R162" s="5"/>
      <c r="S162" s="5"/>
      <c r="T162" s="1"/>
      <c r="U162" s="54"/>
      <c r="V162" s="1"/>
      <c r="W162" s="66">
        <v>3377</v>
      </c>
      <c r="X162" s="66" t="s">
        <v>916</v>
      </c>
      <c r="Y162" s="63" t="s">
        <v>1154</v>
      </c>
      <c r="Z162" s="64">
        <v>10.199999999999999</v>
      </c>
      <c r="AA162" s="1"/>
    </row>
    <row r="163" spans="2:27" ht="16" customHeight="1" x14ac:dyDescent="0.2">
      <c r="B163" s="6"/>
      <c r="D163"/>
      <c r="F163" s="6"/>
      <c r="G163" s="6"/>
      <c r="H163" s="6"/>
      <c r="I163" s="6"/>
      <c r="N163" s="5"/>
      <c r="O163"/>
      <c r="P163"/>
      <c r="Q163"/>
      <c r="R163" s="5"/>
      <c r="S163" s="5"/>
      <c r="T163" s="1"/>
      <c r="U163" s="54"/>
      <c r="V163" s="1"/>
      <c r="W163" s="66">
        <v>3379</v>
      </c>
      <c r="X163" s="79" t="s">
        <v>345</v>
      </c>
      <c r="Y163" s="63" t="s">
        <v>1154</v>
      </c>
      <c r="Z163" s="64">
        <v>9.3000000000000007</v>
      </c>
      <c r="AA163" s="1"/>
    </row>
    <row r="164" spans="2:27" ht="16" customHeight="1" x14ac:dyDescent="0.2">
      <c r="B164" s="6"/>
      <c r="D164"/>
      <c r="F164" s="6"/>
      <c r="G164" s="6"/>
      <c r="H164" s="6"/>
      <c r="I164" s="6"/>
      <c r="N164" s="5"/>
      <c r="O164"/>
      <c r="P164"/>
      <c r="Q164"/>
      <c r="R164" s="5"/>
      <c r="S164" s="5"/>
      <c r="T164" s="1"/>
      <c r="U164" s="54"/>
      <c r="V164" s="1"/>
      <c r="W164" s="66">
        <v>3384</v>
      </c>
      <c r="X164" s="66" t="s">
        <v>917</v>
      </c>
      <c r="Y164" s="63" t="s">
        <v>1154</v>
      </c>
      <c r="Z164" s="64">
        <v>10</v>
      </c>
      <c r="AA164" s="1"/>
    </row>
    <row r="165" spans="2:27" ht="16" customHeight="1" x14ac:dyDescent="0.2">
      <c r="B165" s="6"/>
      <c r="D165"/>
      <c r="F165" s="6"/>
      <c r="G165" s="6"/>
      <c r="H165" s="6"/>
      <c r="I165" s="6"/>
      <c r="N165" s="5"/>
      <c r="O165"/>
      <c r="P165"/>
      <c r="Q165"/>
      <c r="R165" s="5"/>
      <c r="S165" s="5"/>
      <c r="T165" s="1"/>
      <c r="U165" s="54"/>
      <c r="V165" s="1"/>
      <c r="W165" s="66">
        <v>3395</v>
      </c>
      <c r="X165" s="66" t="s">
        <v>918</v>
      </c>
      <c r="Y165" s="63" t="s">
        <v>1154</v>
      </c>
      <c r="Z165" s="64">
        <v>12.1</v>
      </c>
      <c r="AA165" s="1"/>
    </row>
    <row r="166" spans="2:27" ht="16" customHeight="1" x14ac:dyDescent="0.2">
      <c r="B166" s="6"/>
      <c r="D166"/>
      <c r="F166" s="6"/>
      <c r="G166" s="6"/>
      <c r="H166" s="6"/>
      <c r="I166" s="6"/>
      <c r="N166" s="5"/>
      <c r="O166"/>
      <c r="P166"/>
      <c r="Q166"/>
      <c r="R166" s="5"/>
      <c r="S166" s="5"/>
      <c r="T166" s="1"/>
      <c r="U166" s="54"/>
      <c r="V166" s="1"/>
      <c r="W166" s="66">
        <v>3412</v>
      </c>
      <c r="X166" s="66" t="s">
        <v>919</v>
      </c>
      <c r="Y166" s="63" t="s">
        <v>1154</v>
      </c>
      <c r="Z166" s="64">
        <v>10.6</v>
      </c>
      <c r="AA166" s="1"/>
    </row>
    <row r="167" spans="2:27" ht="16" customHeight="1" x14ac:dyDescent="0.2">
      <c r="B167" s="6"/>
      <c r="D167"/>
      <c r="F167" s="6"/>
      <c r="G167" s="6"/>
      <c r="H167" s="6"/>
      <c r="I167" s="6"/>
      <c r="N167" s="5"/>
      <c r="O167"/>
      <c r="P167"/>
      <c r="Q167"/>
      <c r="R167" s="5"/>
      <c r="S167" s="5"/>
      <c r="T167" s="1"/>
      <c r="U167" s="54"/>
      <c r="V167" s="1"/>
      <c r="W167" s="66">
        <v>3414</v>
      </c>
      <c r="X167" s="66" t="s">
        <v>920</v>
      </c>
      <c r="Y167" s="63" t="s">
        <v>1154</v>
      </c>
      <c r="Z167" s="64">
        <v>10.8</v>
      </c>
      <c r="AA167" s="1"/>
    </row>
    <row r="168" spans="2:27" ht="16" customHeight="1" x14ac:dyDescent="0.2">
      <c r="B168" s="6"/>
      <c r="D168"/>
      <c r="F168" s="6"/>
      <c r="G168" s="6"/>
      <c r="H168" s="6"/>
      <c r="I168" s="6"/>
      <c r="N168" s="5"/>
      <c r="O168"/>
      <c r="P168"/>
      <c r="Q168"/>
      <c r="R168" s="5"/>
      <c r="S168" s="5"/>
      <c r="T168" s="1"/>
      <c r="U168" s="54"/>
      <c r="V168" s="1"/>
      <c r="W168" s="66">
        <v>3432</v>
      </c>
      <c r="X168" s="66" t="s">
        <v>921</v>
      </c>
      <c r="Y168" s="63" t="s">
        <v>1154</v>
      </c>
      <c r="Z168" s="64">
        <v>11.3</v>
      </c>
      <c r="AA168" s="1"/>
    </row>
    <row r="169" spans="2:27" ht="16" customHeight="1" x14ac:dyDescent="0.2">
      <c r="B169" s="6"/>
      <c r="D169"/>
      <c r="F169" s="6"/>
      <c r="G169" s="6"/>
      <c r="H169" s="6"/>
      <c r="I169" s="6"/>
      <c r="N169" s="5"/>
      <c r="O169"/>
      <c r="P169"/>
      <c r="Q169"/>
      <c r="R169" s="5"/>
      <c r="S169" s="5"/>
      <c r="T169" s="1"/>
      <c r="U169" s="54"/>
      <c r="V169" s="1"/>
      <c r="W169" s="66">
        <v>3486</v>
      </c>
      <c r="X169" s="66" t="s">
        <v>922</v>
      </c>
      <c r="Y169" s="63" t="s">
        <v>1154</v>
      </c>
      <c r="Z169" s="64">
        <v>10.3</v>
      </c>
      <c r="AA169" s="1"/>
    </row>
    <row r="170" spans="2:27" ht="16" customHeight="1" x14ac:dyDescent="0.2">
      <c r="B170" s="6"/>
      <c r="D170"/>
      <c r="F170" s="6"/>
      <c r="G170" s="6"/>
      <c r="H170" s="6"/>
      <c r="I170" s="6"/>
      <c r="N170" s="5"/>
      <c r="O170"/>
      <c r="P170"/>
      <c r="Q170"/>
      <c r="R170" s="5"/>
      <c r="S170" s="5"/>
      <c r="T170" s="1"/>
      <c r="U170" s="54"/>
      <c r="V170" s="1"/>
      <c r="W170" s="66">
        <v>3489</v>
      </c>
      <c r="X170" s="66" t="s">
        <v>923</v>
      </c>
      <c r="Y170" s="63" t="s">
        <v>1154</v>
      </c>
      <c r="Z170" s="64">
        <v>10.3</v>
      </c>
      <c r="AA170" s="1"/>
    </row>
    <row r="171" spans="2:27" ht="16" customHeight="1" x14ac:dyDescent="0.2">
      <c r="B171" s="6"/>
      <c r="D171"/>
      <c r="F171" s="6"/>
      <c r="G171" s="6"/>
      <c r="H171" s="6"/>
      <c r="I171" s="6"/>
      <c r="N171" s="5"/>
      <c r="O171"/>
      <c r="P171"/>
      <c r="Q171"/>
      <c r="R171" s="5"/>
      <c r="S171" s="5"/>
      <c r="T171" s="1"/>
      <c r="U171" s="54"/>
      <c r="V171" s="1"/>
      <c r="W171" s="66">
        <v>3504</v>
      </c>
      <c r="X171" s="66" t="s">
        <v>924</v>
      </c>
      <c r="Y171" s="63" t="s">
        <v>1154</v>
      </c>
      <c r="Z171" s="64">
        <v>11.1</v>
      </c>
      <c r="AA171" s="1"/>
    </row>
    <row r="172" spans="2:27" ht="16" customHeight="1" x14ac:dyDescent="0.2">
      <c r="B172" s="6"/>
      <c r="D172"/>
      <c r="F172" s="6"/>
      <c r="G172" s="6"/>
      <c r="H172" s="6"/>
      <c r="I172" s="6"/>
      <c r="N172" s="5"/>
      <c r="O172"/>
      <c r="P172"/>
      <c r="Q172"/>
      <c r="R172" s="5"/>
      <c r="S172" s="5"/>
      <c r="T172" s="1"/>
      <c r="U172" s="54"/>
      <c r="V172" s="1"/>
      <c r="W172" s="66">
        <v>3521</v>
      </c>
      <c r="X172" s="66" t="s">
        <v>925</v>
      </c>
      <c r="Y172" s="63" t="s">
        <v>1154</v>
      </c>
      <c r="Z172" s="64">
        <v>8.9</v>
      </c>
      <c r="AA172" s="1"/>
    </row>
    <row r="173" spans="2:27" ht="16" customHeight="1" x14ac:dyDescent="0.2">
      <c r="B173" s="6"/>
      <c r="D173"/>
      <c r="F173" s="6"/>
      <c r="G173" s="6"/>
      <c r="H173" s="6"/>
      <c r="I173" s="6"/>
      <c r="N173" s="5"/>
      <c r="O173"/>
      <c r="P173"/>
      <c r="Q173"/>
      <c r="R173" s="5"/>
      <c r="S173" s="5"/>
      <c r="T173" s="1"/>
      <c r="U173" s="54"/>
      <c r="V173" s="1"/>
      <c r="W173" s="66">
        <v>3556</v>
      </c>
      <c r="X173" s="79" t="s">
        <v>348</v>
      </c>
      <c r="Y173" s="63" t="s">
        <v>1154</v>
      </c>
      <c r="Z173" s="64">
        <v>10.1</v>
      </c>
      <c r="AA173" s="1"/>
    </row>
    <row r="174" spans="2:27" ht="16" customHeight="1" x14ac:dyDescent="0.2">
      <c r="B174" s="6"/>
      <c r="D174"/>
      <c r="F174" s="6"/>
      <c r="G174" s="6"/>
      <c r="H174" s="6"/>
      <c r="I174" s="6"/>
      <c r="N174" s="5"/>
      <c r="O174"/>
      <c r="P174"/>
      <c r="Q174"/>
      <c r="R174" s="5"/>
      <c r="S174" s="5"/>
      <c r="T174" s="1"/>
      <c r="U174" s="54"/>
      <c r="V174" s="1"/>
      <c r="W174" s="66">
        <v>3593</v>
      </c>
      <c r="X174" s="66" t="s">
        <v>926</v>
      </c>
      <c r="Y174" s="63" t="s">
        <v>1154</v>
      </c>
      <c r="Z174" s="64">
        <v>11</v>
      </c>
      <c r="AA174" s="1"/>
    </row>
    <row r="175" spans="2:27" ht="16" customHeight="1" x14ac:dyDescent="0.2">
      <c r="B175" s="6"/>
      <c r="D175"/>
      <c r="F175" s="6"/>
      <c r="G175" s="6"/>
      <c r="H175" s="6"/>
      <c r="I175" s="6"/>
      <c r="N175" s="5"/>
      <c r="O175"/>
      <c r="P175"/>
      <c r="Q175"/>
      <c r="R175" s="5"/>
      <c r="S175" s="5"/>
      <c r="T175" s="1"/>
      <c r="U175" s="54"/>
      <c r="V175" s="1"/>
      <c r="W175" s="66">
        <v>3607</v>
      </c>
      <c r="X175" s="66" t="s">
        <v>927</v>
      </c>
      <c r="Y175" s="63" t="s">
        <v>1154</v>
      </c>
      <c r="Z175" s="64">
        <v>10</v>
      </c>
      <c r="AA175" s="1"/>
    </row>
    <row r="176" spans="2:27" ht="16" customHeight="1" x14ac:dyDescent="0.2">
      <c r="B176" s="6"/>
      <c r="D176"/>
      <c r="F176" s="6"/>
      <c r="G176" s="6"/>
      <c r="H176" s="6"/>
      <c r="I176" s="6"/>
      <c r="N176" s="5"/>
      <c r="O176"/>
      <c r="P176"/>
      <c r="Q176"/>
      <c r="R176" s="5"/>
      <c r="S176" s="5"/>
      <c r="T176" s="1"/>
      <c r="U176" s="54"/>
      <c r="V176" s="1"/>
      <c r="W176" s="66">
        <v>3608</v>
      </c>
      <c r="X176" s="66" t="s">
        <v>928</v>
      </c>
      <c r="Y176" s="63" t="s">
        <v>1154</v>
      </c>
      <c r="Z176" s="64">
        <v>11</v>
      </c>
      <c r="AA176" s="1"/>
    </row>
    <row r="177" spans="2:27" ht="16" customHeight="1" x14ac:dyDescent="0.2">
      <c r="B177" s="6"/>
      <c r="D177"/>
      <c r="F177" s="6"/>
      <c r="G177" s="6"/>
      <c r="H177" s="6"/>
      <c r="I177" s="6"/>
      <c r="N177" s="5"/>
      <c r="O177"/>
      <c r="P177"/>
      <c r="Q177"/>
      <c r="R177" s="5"/>
      <c r="S177" s="5"/>
      <c r="T177" s="1"/>
      <c r="U177" s="54"/>
      <c r="V177" s="1"/>
      <c r="W177" s="66">
        <v>3610</v>
      </c>
      <c r="X177" s="66" t="s">
        <v>929</v>
      </c>
      <c r="Y177" s="63" t="s">
        <v>1154</v>
      </c>
      <c r="Z177" s="64">
        <v>10.8</v>
      </c>
      <c r="AA177" s="1"/>
    </row>
    <row r="178" spans="2:27" ht="16" customHeight="1" x14ac:dyDescent="0.2">
      <c r="B178" s="6"/>
      <c r="D178"/>
      <c r="F178" s="6"/>
      <c r="G178" s="6"/>
      <c r="H178" s="6"/>
      <c r="I178" s="6"/>
      <c r="N178" s="5"/>
      <c r="O178"/>
      <c r="P178"/>
      <c r="Q178"/>
      <c r="R178" s="5"/>
      <c r="S178" s="5"/>
      <c r="T178" s="1"/>
      <c r="U178" s="54"/>
      <c r="V178" s="1"/>
      <c r="W178" s="66">
        <v>3613</v>
      </c>
      <c r="X178" s="66" t="s">
        <v>930</v>
      </c>
      <c r="Y178" s="63" t="s">
        <v>1154</v>
      </c>
      <c r="Z178" s="64">
        <v>12</v>
      </c>
      <c r="AA178" s="1"/>
    </row>
    <row r="179" spans="2:27" ht="16" customHeight="1" x14ac:dyDescent="0.2">
      <c r="B179" s="6"/>
      <c r="D179"/>
      <c r="F179" s="6"/>
      <c r="G179" s="6"/>
      <c r="H179" s="6"/>
      <c r="I179" s="6"/>
      <c r="N179" s="5"/>
      <c r="O179"/>
      <c r="P179"/>
      <c r="Q179"/>
      <c r="R179" s="5"/>
      <c r="S179" s="5"/>
      <c r="T179" s="1"/>
      <c r="U179" s="54"/>
      <c r="V179" s="1"/>
      <c r="W179" s="66">
        <v>3619</v>
      </c>
      <c r="X179" s="66" t="s">
        <v>931</v>
      </c>
      <c r="Y179" s="63" t="s">
        <v>1154</v>
      </c>
      <c r="Z179" s="64">
        <v>13</v>
      </c>
      <c r="AA179" s="1"/>
    </row>
    <row r="180" spans="2:27" ht="16" customHeight="1" x14ac:dyDescent="0.2">
      <c r="B180" s="6"/>
      <c r="D180"/>
      <c r="F180" s="6"/>
      <c r="G180" s="6"/>
      <c r="H180" s="6"/>
      <c r="I180" s="6"/>
      <c r="N180" s="5"/>
      <c r="O180"/>
      <c r="P180"/>
      <c r="Q180"/>
      <c r="R180" s="5"/>
      <c r="S180" s="5"/>
      <c r="T180" s="1"/>
      <c r="U180" s="54"/>
      <c r="V180" s="1"/>
      <c r="W180" s="66">
        <v>3621</v>
      </c>
      <c r="X180" s="66" t="s">
        <v>932</v>
      </c>
      <c r="Y180" s="63" t="s">
        <v>1154</v>
      </c>
      <c r="Z180" s="64">
        <v>10</v>
      </c>
      <c r="AA180" s="1"/>
    </row>
    <row r="181" spans="2:27" ht="16" customHeight="1" x14ac:dyDescent="0.2">
      <c r="B181" s="6"/>
      <c r="D181"/>
      <c r="F181" s="6"/>
      <c r="G181" s="6"/>
      <c r="H181" s="6"/>
      <c r="I181" s="6"/>
      <c r="N181" s="5"/>
      <c r="O181"/>
      <c r="P181"/>
      <c r="Q181"/>
      <c r="R181" s="5"/>
      <c r="S181" s="5"/>
      <c r="T181" s="1"/>
      <c r="U181" s="54"/>
      <c r="V181" s="1"/>
      <c r="W181" s="66">
        <v>3626</v>
      </c>
      <c r="X181" s="66" t="s">
        <v>933</v>
      </c>
      <c r="Y181" s="63" t="s">
        <v>1154</v>
      </c>
      <c r="Z181" s="64">
        <v>10.9</v>
      </c>
      <c r="AA181" s="1"/>
    </row>
    <row r="182" spans="2:27" ht="16" customHeight="1" x14ac:dyDescent="0.2">
      <c r="B182" s="6"/>
      <c r="D182"/>
      <c r="F182" s="6"/>
      <c r="G182" s="6"/>
      <c r="H182" s="6"/>
      <c r="I182" s="6"/>
      <c r="N182" s="5"/>
      <c r="O182"/>
      <c r="P182"/>
      <c r="Q182"/>
      <c r="R182" s="5"/>
      <c r="S182" s="5"/>
      <c r="T182" s="1"/>
      <c r="U182" s="54"/>
      <c r="V182" s="1"/>
      <c r="W182" s="66">
        <v>3628</v>
      </c>
      <c r="X182" s="66" t="s">
        <v>934</v>
      </c>
      <c r="Y182" s="63" t="s">
        <v>1154</v>
      </c>
      <c r="Z182" s="64">
        <v>9.5</v>
      </c>
      <c r="AA182" s="1"/>
    </row>
    <row r="183" spans="2:27" ht="16" customHeight="1" x14ac:dyDescent="0.2">
      <c r="B183" s="6"/>
      <c r="D183"/>
      <c r="F183" s="6"/>
      <c r="G183" s="6"/>
      <c r="H183" s="6"/>
      <c r="I183" s="6"/>
      <c r="N183" s="5"/>
      <c r="O183"/>
      <c r="P183"/>
      <c r="Q183"/>
      <c r="R183" s="5"/>
      <c r="S183" s="5"/>
      <c r="T183" s="1"/>
      <c r="U183" s="54"/>
      <c r="V183" s="1"/>
      <c r="W183" s="66">
        <v>3631</v>
      </c>
      <c r="X183" s="66" t="s">
        <v>935</v>
      </c>
      <c r="Y183" s="63" t="s">
        <v>1154</v>
      </c>
      <c r="Z183" s="64">
        <v>10.4</v>
      </c>
      <c r="AA183" s="1"/>
    </row>
    <row r="184" spans="2:27" ht="16" customHeight="1" x14ac:dyDescent="0.2">
      <c r="B184" s="6"/>
      <c r="D184"/>
      <c r="F184" s="6"/>
      <c r="G184" s="6"/>
      <c r="H184" s="6"/>
      <c r="I184" s="6"/>
      <c r="N184" s="5"/>
      <c r="O184"/>
      <c r="P184"/>
      <c r="Q184"/>
      <c r="R184" s="5"/>
      <c r="S184" s="5"/>
      <c r="T184" s="1"/>
      <c r="U184" s="54"/>
      <c r="V184" s="1"/>
      <c r="W184" s="66">
        <v>3640</v>
      </c>
      <c r="X184" s="66" t="s">
        <v>936</v>
      </c>
      <c r="Y184" s="63" t="s">
        <v>1154</v>
      </c>
      <c r="Z184" s="64">
        <v>10.3</v>
      </c>
      <c r="AA184" s="1"/>
    </row>
    <row r="185" spans="2:27" ht="16" customHeight="1" x14ac:dyDescent="0.2">
      <c r="B185" s="6"/>
      <c r="D185"/>
      <c r="F185" s="6"/>
      <c r="G185" s="6"/>
      <c r="H185" s="6"/>
      <c r="I185" s="6"/>
      <c r="N185" s="5"/>
      <c r="O185"/>
      <c r="P185"/>
      <c r="Q185"/>
      <c r="R185" s="5"/>
      <c r="S185" s="5"/>
      <c r="T185" s="1"/>
      <c r="U185" s="54"/>
      <c r="V185" s="1"/>
      <c r="W185" s="66">
        <v>3655</v>
      </c>
      <c r="X185" s="66" t="s">
        <v>937</v>
      </c>
      <c r="Y185" s="63" t="s">
        <v>1154</v>
      </c>
      <c r="Z185" s="64">
        <v>11.6</v>
      </c>
      <c r="AA185" s="1"/>
    </row>
    <row r="186" spans="2:27" ht="16" customHeight="1" x14ac:dyDescent="0.2">
      <c r="B186" s="6"/>
      <c r="D186"/>
      <c r="F186" s="6"/>
      <c r="G186" s="6"/>
      <c r="H186" s="6"/>
      <c r="I186" s="6"/>
      <c r="N186" s="5"/>
      <c r="O186"/>
      <c r="P186"/>
      <c r="Q186"/>
      <c r="R186" s="5"/>
      <c r="S186" s="5"/>
      <c r="T186" s="1"/>
      <c r="U186" s="54"/>
      <c r="V186" s="1"/>
      <c r="W186" s="66">
        <v>3665</v>
      </c>
      <c r="X186" s="66" t="s">
        <v>938</v>
      </c>
      <c r="Y186" s="63" t="s">
        <v>1154</v>
      </c>
      <c r="Z186" s="64">
        <v>10.8</v>
      </c>
      <c r="AA186" s="1"/>
    </row>
    <row r="187" spans="2:27" ht="16" customHeight="1" x14ac:dyDescent="0.2">
      <c r="B187" s="6"/>
      <c r="D187"/>
      <c r="F187" s="6"/>
      <c r="G187" s="6"/>
      <c r="H187" s="6"/>
      <c r="I187" s="6"/>
      <c r="N187" s="5"/>
      <c r="O187"/>
      <c r="P187"/>
      <c r="Q187"/>
      <c r="R187" s="5"/>
      <c r="S187" s="5"/>
      <c r="T187" s="1"/>
      <c r="U187" s="54"/>
      <c r="V187" s="1"/>
      <c r="W187" s="66">
        <v>3675</v>
      </c>
      <c r="X187" s="66" t="s">
        <v>939</v>
      </c>
      <c r="Y187" s="63" t="s">
        <v>1154</v>
      </c>
      <c r="Z187" s="64">
        <v>11</v>
      </c>
      <c r="AA187" s="1"/>
    </row>
    <row r="188" spans="2:27" ht="16" customHeight="1" x14ac:dyDescent="0.2">
      <c r="B188" s="6"/>
      <c r="D188"/>
      <c r="F188" s="6"/>
      <c r="G188" s="6"/>
      <c r="H188" s="6"/>
      <c r="I188" s="6"/>
      <c r="N188" s="5"/>
      <c r="O188"/>
      <c r="P188"/>
      <c r="Q188"/>
      <c r="R188" s="5"/>
      <c r="S188" s="5"/>
      <c r="T188" s="1"/>
      <c r="U188" s="54"/>
      <c r="V188" s="1"/>
      <c r="W188" s="66">
        <v>3686</v>
      </c>
      <c r="X188" s="66" t="s">
        <v>940</v>
      </c>
      <c r="Y188" s="63" t="s">
        <v>1154</v>
      </c>
      <c r="Z188" s="64">
        <v>11.4</v>
      </c>
      <c r="AA188" s="1"/>
    </row>
    <row r="189" spans="2:27" ht="16" customHeight="1" x14ac:dyDescent="0.2">
      <c r="B189" s="6"/>
      <c r="D189"/>
      <c r="F189" s="6"/>
      <c r="G189" s="6"/>
      <c r="H189" s="6"/>
      <c r="I189" s="6"/>
      <c r="N189" s="5"/>
      <c r="O189"/>
      <c r="P189"/>
      <c r="Q189"/>
      <c r="R189" s="5"/>
      <c r="S189" s="5"/>
      <c r="T189" s="1"/>
      <c r="U189" s="54"/>
      <c r="V189" s="1"/>
      <c r="W189" s="66">
        <v>3726</v>
      </c>
      <c r="X189" s="66" t="s">
        <v>941</v>
      </c>
      <c r="Y189" s="63" t="s">
        <v>1154</v>
      </c>
      <c r="Z189" s="64">
        <v>10.4</v>
      </c>
      <c r="AA189" s="1"/>
    </row>
    <row r="190" spans="2:27" ht="16" customHeight="1" x14ac:dyDescent="0.2">
      <c r="B190" s="6"/>
      <c r="D190"/>
      <c r="F190" s="6"/>
      <c r="G190" s="6"/>
      <c r="H190" s="6"/>
      <c r="I190" s="6"/>
      <c r="N190" s="5"/>
      <c r="O190"/>
      <c r="P190"/>
      <c r="Q190"/>
      <c r="R190" s="5"/>
      <c r="S190" s="5"/>
      <c r="T190" s="1"/>
      <c r="U190" s="54"/>
      <c r="V190" s="1"/>
      <c r="W190" s="66">
        <v>3729</v>
      </c>
      <c r="X190" s="66" t="s">
        <v>942</v>
      </c>
      <c r="Y190" s="63" t="s">
        <v>1154</v>
      </c>
      <c r="Z190" s="64">
        <v>11.4</v>
      </c>
      <c r="AA190" s="1"/>
    </row>
    <row r="191" spans="2:27" ht="16" customHeight="1" x14ac:dyDescent="0.2">
      <c r="B191" s="6"/>
      <c r="D191"/>
      <c r="F191" s="6"/>
      <c r="G191" s="6"/>
      <c r="H191" s="6"/>
      <c r="I191" s="6"/>
      <c r="N191" s="5"/>
      <c r="O191"/>
      <c r="P191"/>
      <c r="Q191"/>
      <c r="R191" s="5"/>
      <c r="S191" s="5"/>
      <c r="T191" s="1"/>
      <c r="U191" s="54"/>
      <c r="V191" s="1"/>
      <c r="W191" s="66">
        <v>3810</v>
      </c>
      <c r="X191" s="66" t="s">
        <v>943</v>
      </c>
      <c r="Y191" s="63" t="s">
        <v>1154</v>
      </c>
      <c r="Z191" s="64">
        <v>10.8</v>
      </c>
      <c r="AA191" s="1"/>
    </row>
    <row r="192" spans="2:27" ht="16" customHeight="1" x14ac:dyDescent="0.2">
      <c r="B192" s="6"/>
      <c r="D192"/>
      <c r="F192" s="6"/>
      <c r="G192" s="6"/>
      <c r="H192" s="6"/>
      <c r="I192" s="6"/>
      <c r="N192" s="5"/>
      <c r="O192"/>
      <c r="P192"/>
      <c r="Q192"/>
      <c r="R192" s="5"/>
      <c r="S192" s="5"/>
      <c r="T192" s="1"/>
      <c r="U192" s="54"/>
      <c r="V192" s="1"/>
      <c r="W192" s="66">
        <v>3813</v>
      </c>
      <c r="X192" s="66" t="s">
        <v>944</v>
      </c>
      <c r="Y192" s="63" t="s">
        <v>1154</v>
      </c>
      <c r="Z192" s="64">
        <v>11.7</v>
      </c>
      <c r="AA192" s="1"/>
    </row>
    <row r="193" spans="2:27" ht="16" customHeight="1" x14ac:dyDescent="0.2">
      <c r="B193" s="6"/>
      <c r="D193"/>
      <c r="F193" s="6"/>
      <c r="G193" s="6"/>
      <c r="H193" s="6"/>
      <c r="I193" s="6"/>
      <c r="N193" s="5"/>
      <c r="O193"/>
      <c r="P193"/>
      <c r="Q193"/>
      <c r="R193" s="5"/>
      <c r="S193" s="5"/>
      <c r="T193" s="1"/>
      <c r="U193" s="54"/>
      <c r="V193" s="1"/>
      <c r="W193" s="66">
        <v>3877</v>
      </c>
      <c r="X193" s="66" t="s">
        <v>945</v>
      </c>
      <c r="Y193" s="63" t="s">
        <v>1154</v>
      </c>
      <c r="Z193" s="64">
        <v>12</v>
      </c>
      <c r="AA193" s="1"/>
    </row>
    <row r="194" spans="2:27" ht="16" customHeight="1" x14ac:dyDescent="0.2">
      <c r="B194" s="6"/>
      <c r="D194"/>
      <c r="F194" s="6"/>
      <c r="G194" s="6"/>
      <c r="H194" s="6"/>
      <c r="I194" s="6"/>
      <c r="N194" s="5"/>
      <c r="O194"/>
      <c r="P194"/>
      <c r="Q194"/>
      <c r="R194" s="5"/>
      <c r="S194" s="5"/>
      <c r="T194" s="1"/>
      <c r="U194" s="54"/>
      <c r="V194" s="1"/>
      <c r="W194" s="66">
        <v>3893</v>
      </c>
      <c r="X194" s="66" t="s">
        <v>946</v>
      </c>
      <c r="Y194" s="63" t="s">
        <v>1154</v>
      </c>
      <c r="Z194" s="64">
        <v>11</v>
      </c>
      <c r="AA194" s="1"/>
    </row>
    <row r="195" spans="2:27" ht="16" customHeight="1" x14ac:dyDescent="0.2">
      <c r="B195" s="6"/>
      <c r="D195"/>
      <c r="F195" s="6"/>
      <c r="G195" s="6"/>
      <c r="H195" s="6"/>
      <c r="I195" s="6"/>
      <c r="N195" s="5"/>
      <c r="O195"/>
      <c r="P195"/>
      <c r="Q195"/>
      <c r="R195" s="5"/>
      <c r="S195" s="5"/>
      <c r="T195" s="1"/>
      <c r="U195" s="54"/>
      <c r="V195" s="1"/>
      <c r="W195" s="66">
        <v>3898</v>
      </c>
      <c r="X195" s="66" t="s">
        <v>947</v>
      </c>
      <c r="Y195" s="63" t="s">
        <v>1154</v>
      </c>
      <c r="Z195" s="64">
        <v>10.8</v>
      </c>
      <c r="AA195" s="1"/>
    </row>
    <row r="196" spans="2:27" ht="16" customHeight="1" x14ac:dyDescent="0.2">
      <c r="B196" s="6"/>
      <c r="D196"/>
      <c r="F196" s="6"/>
      <c r="G196" s="6"/>
      <c r="H196" s="6"/>
      <c r="I196" s="6"/>
      <c r="N196" s="5"/>
      <c r="O196"/>
      <c r="P196"/>
      <c r="Q196"/>
      <c r="R196" s="5"/>
      <c r="S196" s="5"/>
      <c r="T196" s="1"/>
      <c r="U196" s="54"/>
      <c r="V196" s="1"/>
      <c r="W196" s="66">
        <v>3900</v>
      </c>
      <c r="X196" s="66" t="s">
        <v>948</v>
      </c>
      <c r="Y196" s="63" t="s">
        <v>1154</v>
      </c>
      <c r="Z196" s="64">
        <v>11.4</v>
      </c>
      <c r="AA196" s="1"/>
    </row>
    <row r="197" spans="2:27" ht="16" customHeight="1" x14ac:dyDescent="0.2">
      <c r="B197" s="6"/>
      <c r="D197"/>
      <c r="F197" s="6"/>
      <c r="G197" s="6"/>
      <c r="H197" s="6"/>
      <c r="I197" s="6"/>
      <c r="N197" s="5"/>
      <c r="O197"/>
      <c r="P197"/>
      <c r="Q197"/>
      <c r="R197" s="5"/>
      <c r="S197" s="5"/>
      <c r="T197" s="1"/>
      <c r="U197" s="54"/>
      <c r="V197" s="1"/>
      <c r="W197" s="66">
        <v>3912</v>
      </c>
      <c r="X197" s="66" t="s">
        <v>949</v>
      </c>
      <c r="Y197" s="63" t="s">
        <v>1154</v>
      </c>
      <c r="Z197" s="64">
        <v>13</v>
      </c>
      <c r="AA197" s="1"/>
    </row>
    <row r="198" spans="2:27" ht="16" customHeight="1" x14ac:dyDescent="0.2">
      <c r="B198" s="6"/>
      <c r="D198"/>
      <c r="F198" s="6"/>
      <c r="G198" s="6"/>
      <c r="H198" s="6"/>
      <c r="I198" s="6"/>
      <c r="N198" s="5"/>
      <c r="O198"/>
      <c r="P198"/>
      <c r="Q198"/>
      <c r="R198" s="5"/>
      <c r="S198" s="5"/>
      <c r="T198" s="1"/>
      <c r="U198" s="54"/>
      <c r="V198" s="1"/>
      <c r="W198" s="66">
        <v>3938</v>
      </c>
      <c r="X198" s="66" t="s">
        <v>950</v>
      </c>
      <c r="Y198" s="63" t="s">
        <v>1154</v>
      </c>
      <c r="Z198" s="64">
        <v>10.4</v>
      </c>
      <c r="AA198" s="1"/>
    </row>
    <row r="199" spans="2:27" ht="16" customHeight="1" x14ac:dyDescent="0.2">
      <c r="B199" s="6"/>
      <c r="D199"/>
      <c r="F199" s="6"/>
      <c r="G199" s="6"/>
      <c r="H199" s="6"/>
      <c r="I199" s="6"/>
      <c r="N199" s="5"/>
      <c r="O199"/>
      <c r="P199"/>
      <c r="Q199"/>
      <c r="R199" s="5"/>
      <c r="S199" s="5"/>
      <c r="T199" s="1"/>
      <c r="U199" s="54"/>
      <c r="V199" s="1"/>
      <c r="W199" s="66">
        <v>3941</v>
      </c>
      <c r="X199" s="66" t="s">
        <v>951</v>
      </c>
      <c r="Y199" s="63" t="s">
        <v>1154</v>
      </c>
      <c r="Z199" s="64">
        <v>11</v>
      </c>
      <c r="AA199" s="1"/>
    </row>
    <row r="200" spans="2:27" ht="16" customHeight="1" x14ac:dyDescent="0.2">
      <c r="B200" s="6"/>
      <c r="D200"/>
      <c r="F200" s="6"/>
      <c r="G200" s="6"/>
      <c r="H200" s="6"/>
      <c r="I200" s="6"/>
      <c r="N200" s="5"/>
      <c r="O200"/>
      <c r="P200"/>
      <c r="Q200"/>
      <c r="R200" s="5"/>
      <c r="S200" s="5"/>
      <c r="T200" s="1"/>
      <c r="U200" s="54"/>
      <c r="V200" s="1"/>
      <c r="W200" s="66">
        <v>3945</v>
      </c>
      <c r="X200" s="66" t="s">
        <v>952</v>
      </c>
      <c r="Y200" s="63" t="s">
        <v>1154</v>
      </c>
      <c r="Z200" s="64">
        <v>10.6</v>
      </c>
      <c r="AA200" s="1"/>
    </row>
    <row r="201" spans="2:27" ht="16" customHeight="1" x14ac:dyDescent="0.2">
      <c r="B201" s="6"/>
      <c r="D201"/>
      <c r="F201" s="6"/>
      <c r="G201" s="6"/>
      <c r="H201" s="6"/>
      <c r="I201" s="6"/>
      <c r="N201" s="5"/>
      <c r="O201"/>
      <c r="P201"/>
      <c r="Q201"/>
      <c r="R201" s="5"/>
      <c r="S201" s="5"/>
      <c r="T201" s="1"/>
      <c r="U201" s="54"/>
      <c r="V201" s="1"/>
      <c r="W201" s="66">
        <v>3949</v>
      </c>
      <c r="X201" s="66" t="s">
        <v>953</v>
      </c>
      <c r="Y201" s="63" t="s">
        <v>1154</v>
      </c>
      <c r="Z201" s="64">
        <v>11</v>
      </c>
      <c r="AA201" s="1"/>
    </row>
    <row r="202" spans="2:27" ht="16" customHeight="1" x14ac:dyDescent="0.2">
      <c r="B202" s="6"/>
      <c r="D202"/>
      <c r="F202" s="6"/>
      <c r="G202" s="6"/>
      <c r="H202" s="6"/>
      <c r="I202" s="6"/>
      <c r="N202" s="5"/>
      <c r="O202"/>
      <c r="P202"/>
      <c r="Q202"/>
      <c r="R202" s="5"/>
      <c r="S202" s="5"/>
      <c r="T202" s="1"/>
      <c r="U202" s="54"/>
      <c r="V202" s="1"/>
      <c r="W202" s="66">
        <v>3953</v>
      </c>
      <c r="X202" s="66" t="s">
        <v>954</v>
      </c>
      <c r="Y202" s="63" t="s">
        <v>1154</v>
      </c>
      <c r="Z202" s="64">
        <v>10.1</v>
      </c>
      <c r="AA202" s="1"/>
    </row>
    <row r="203" spans="2:27" ht="16" customHeight="1" x14ac:dyDescent="0.2">
      <c r="B203" s="6"/>
      <c r="D203"/>
      <c r="F203" s="6"/>
      <c r="G203" s="6"/>
      <c r="H203" s="6"/>
      <c r="I203" s="6"/>
      <c r="N203" s="5"/>
      <c r="O203"/>
      <c r="P203"/>
      <c r="Q203"/>
      <c r="R203" s="5"/>
      <c r="S203" s="5"/>
      <c r="T203" s="1"/>
      <c r="U203" s="54"/>
      <c r="V203" s="1"/>
      <c r="W203" s="66">
        <v>3962</v>
      </c>
      <c r="X203" s="66" t="s">
        <v>955</v>
      </c>
      <c r="Y203" s="63" t="s">
        <v>1154</v>
      </c>
      <c r="Z203" s="64">
        <v>10.6</v>
      </c>
      <c r="AA203" s="1"/>
    </row>
    <row r="204" spans="2:27" ht="16" customHeight="1" x14ac:dyDescent="0.2">
      <c r="B204" s="6"/>
      <c r="D204"/>
      <c r="F204" s="6"/>
      <c r="G204" s="6"/>
      <c r="H204" s="6"/>
      <c r="I204" s="6"/>
      <c r="N204" s="5"/>
      <c r="O204"/>
      <c r="P204"/>
      <c r="Q204"/>
      <c r="R204" s="5"/>
      <c r="S204" s="5"/>
      <c r="T204" s="1"/>
      <c r="U204" s="54"/>
      <c r="V204" s="1"/>
      <c r="W204" s="66">
        <v>3982</v>
      </c>
      <c r="X204" s="66" t="s">
        <v>956</v>
      </c>
      <c r="Y204" s="63" t="s">
        <v>1154</v>
      </c>
      <c r="Z204" s="64">
        <v>12</v>
      </c>
      <c r="AA204" s="1"/>
    </row>
    <row r="205" spans="2:27" ht="16" customHeight="1" x14ac:dyDescent="0.2">
      <c r="B205" s="6"/>
      <c r="D205"/>
      <c r="F205" s="6"/>
      <c r="G205" s="6"/>
      <c r="H205" s="6"/>
      <c r="I205" s="6"/>
      <c r="N205" s="5"/>
      <c r="O205"/>
      <c r="P205"/>
      <c r="Q205"/>
      <c r="R205" s="5"/>
      <c r="S205" s="5"/>
      <c r="T205" s="1"/>
      <c r="U205" s="54"/>
      <c r="V205" s="1"/>
      <c r="W205" s="66">
        <v>3992</v>
      </c>
      <c r="X205" s="79" t="s">
        <v>349</v>
      </c>
      <c r="Y205" s="63" t="s">
        <v>1154</v>
      </c>
      <c r="Z205" s="64">
        <v>9.8000000000000007</v>
      </c>
      <c r="AA205" s="1"/>
    </row>
    <row r="206" spans="2:27" ht="16" customHeight="1" x14ac:dyDescent="0.2">
      <c r="B206" s="6"/>
      <c r="D206"/>
      <c r="F206" s="6"/>
      <c r="G206" s="6"/>
      <c r="H206" s="6"/>
      <c r="I206" s="6"/>
      <c r="N206" s="5"/>
      <c r="O206"/>
      <c r="P206"/>
      <c r="Q206"/>
      <c r="R206" s="5"/>
      <c r="S206" s="5"/>
      <c r="T206" s="1"/>
      <c r="U206" s="54"/>
      <c r="V206" s="1"/>
      <c r="W206" s="66">
        <v>3998</v>
      </c>
      <c r="X206" s="66" t="s">
        <v>957</v>
      </c>
      <c r="Y206" s="63" t="s">
        <v>1154</v>
      </c>
      <c r="Z206" s="64">
        <v>10.6</v>
      </c>
      <c r="AA206" s="1"/>
    </row>
    <row r="207" spans="2:27" ht="16" customHeight="1" x14ac:dyDescent="0.2">
      <c r="B207" s="6"/>
      <c r="D207"/>
      <c r="F207" s="6"/>
      <c r="G207" s="6"/>
      <c r="H207" s="6"/>
      <c r="I207" s="6"/>
      <c r="N207" s="5"/>
      <c r="O207"/>
      <c r="P207"/>
      <c r="Q207"/>
      <c r="R207" s="5"/>
      <c r="S207" s="5"/>
      <c r="T207" s="1"/>
      <c r="U207" s="54"/>
      <c r="V207" s="1"/>
      <c r="W207" s="66">
        <v>4026</v>
      </c>
      <c r="X207" s="66" t="s">
        <v>958</v>
      </c>
      <c r="Y207" s="63" t="s">
        <v>1154</v>
      </c>
      <c r="Z207" s="64">
        <v>12</v>
      </c>
      <c r="AA207" s="1"/>
    </row>
    <row r="208" spans="2:27" ht="16" customHeight="1" x14ac:dyDescent="0.2">
      <c r="B208" s="6"/>
      <c r="D208"/>
      <c r="F208" s="6"/>
      <c r="G208" s="6"/>
      <c r="H208" s="6"/>
      <c r="I208" s="6"/>
      <c r="N208" s="5"/>
      <c r="O208"/>
      <c r="P208"/>
      <c r="Q208"/>
      <c r="R208" s="5"/>
      <c r="S208" s="5"/>
      <c r="T208" s="1"/>
      <c r="U208" s="54"/>
      <c r="V208" s="1"/>
      <c r="W208" s="66">
        <v>4027</v>
      </c>
      <c r="X208" s="66" t="s">
        <v>959</v>
      </c>
      <c r="Y208" s="63" t="s">
        <v>1154</v>
      </c>
      <c r="Z208" s="64">
        <v>11.1</v>
      </c>
      <c r="AA208" s="1"/>
    </row>
    <row r="209" spans="2:27" ht="16" customHeight="1" x14ac:dyDescent="0.2">
      <c r="B209" s="6"/>
      <c r="D209"/>
      <c r="F209" s="6"/>
      <c r="G209" s="6"/>
      <c r="H209" s="6"/>
      <c r="I209" s="6"/>
      <c r="N209" s="5"/>
      <c r="O209"/>
      <c r="P209"/>
      <c r="Q209"/>
      <c r="R209" s="5"/>
      <c r="S209" s="5"/>
      <c r="T209" s="1"/>
      <c r="U209" s="54"/>
      <c r="V209" s="1"/>
      <c r="W209" s="66">
        <v>4030</v>
      </c>
      <c r="X209" s="66" t="s">
        <v>960</v>
      </c>
      <c r="Y209" s="63" t="s">
        <v>1154</v>
      </c>
      <c r="Z209" s="64">
        <v>12</v>
      </c>
      <c r="AA209" s="1"/>
    </row>
    <row r="210" spans="2:27" ht="16" customHeight="1" x14ac:dyDescent="0.2">
      <c r="B210" s="6"/>
      <c r="D210"/>
      <c r="F210" s="6"/>
      <c r="G210" s="6"/>
      <c r="H210" s="6"/>
      <c r="I210" s="6"/>
      <c r="N210" s="5"/>
      <c r="O210"/>
      <c r="P210"/>
      <c r="Q210"/>
      <c r="R210" s="5"/>
      <c r="S210" s="5"/>
      <c r="T210" s="1"/>
      <c r="U210" s="54"/>
      <c r="V210" s="1"/>
      <c r="W210" s="66">
        <v>4036</v>
      </c>
      <c r="X210" s="66" t="s">
        <v>961</v>
      </c>
      <c r="Y210" s="63" t="s">
        <v>1154</v>
      </c>
      <c r="Z210" s="64">
        <v>10.6</v>
      </c>
      <c r="AA210" s="1"/>
    </row>
    <row r="211" spans="2:27" ht="16" customHeight="1" x14ac:dyDescent="0.2">
      <c r="B211" s="6"/>
      <c r="D211"/>
      <c r="F211" s="6"/>
      <c r="G211" s="6"/>
      <c r="H211" s="6"/>
      <c r="I211" s="6"/>
      <c r="N211" s="5"/>
      <c r="O211"/>
      <c r="P211"/>
      <c r="Q211"/>
      <c r="R211" s="5"/>
      <c r="S211" s="5"/>
      <c r="T211" s="1"/>
      <c r="U211" s="54"/>
      <c r="V211" s="1"/>
      <c r="W211" s="66">
        <v>4038</v>
      </c>
      <c r="X211" s="66" t="s">
        <v>962</v>
      </c>
      <c r="Y211" s="63" t="s">
        <v>1154</v>
      </c>
      <c r="Z211" s="64">
        <v>10.7</v>
      </c>
      <c r="AA211" s="1"/>
    </row>
    <row r="212" spans="2:27" ht="16" customHeight="1" x14ac:dyDescent="0.2">
      <c r="B212" s="6"/>
      <c r="D212"/>
      <c r="F212" s="6"/>
      <c r="G212" s="6"/>
      <c r="H212" s="6"/>
      <c r="I212" s="6"/>
      <c r="N212" s="5"/>
      <c r="O212"/>
      <c r="P212"/>
      <c r="Q212"/>
      <c r="R212" s="5"/>
      <c r="S212" s="5"/>
      <c r="T212" s="1"/>
      <c r="U212" s="54"/>
      <c r="V212" s="1"/>
      <c r="W212" s="66">
        <v>4041</v>
      </c>
      <c r="X212" s="66" t="s">
        <v>963</v>
      </c>
      <c r="Y212" s="63" t="s">
        <v>1154</v>
      </c>
      <c r="Z212" s="64">
        <v>11.1</v>
      </c>
      <c r="AA212" s="1"/>
    </row>
    <row r="213" spans="2:27" ht="16" customHeight="1" x14ac:dyDescent="0.2">
      <c r="B213" s="6"/>
      <c r="D213"/>
      <c r="F213" s="6"/>
      <c r="G213" s="6"/>
      <c r="H213" s="6"/>
      <c r="I213" s="6"/>
      <c r="N213" s="5"/>
      <c r="O213"/>
      <c r="P213"/>
      <c r="Q213"/>
      <c r="R213" s="5"/>
      <c r="S213" s="5"/>
      <c r="T213" s="1"/>
      <c r="U213" s="54"/>
      <c r="V213" s="1"/>
      <c r="W213" s="66">
        <v>4051</v>
      </c>
      <c r="X213" s="66" t="s">
        <v>964</v>
      </c>
      <c r="Y213" s="63" t="s">
        <v>1154</v>
      </c>
      <c r="Z213" s="64">
        <v>10.3</v>
      </c>
      <c r="AA213" s="1"/>
    </row>
    <row r="214" spans="2:27" ht="16" customHeight="1" x14ac:dyDescent="0.2">
      <c r="B214" s="6"/>
      <c r="D214"/>
      <c r="F214" s="6"/>
      <c r="G214" s="6"/>
      <c r="H214" s="6"/>
      <c r="I214" s="6"/>
      <c r="N214" s="5"/>
      <c r="O214"/>
      <c r="P214"/>
      <c r="Q214"/>
      <c r="R214" s="5"/>
      <c r="S214" s="5"/>
      <c r="T214" s="1"/>
      <c r="U214" s="54"/>
      <c r="V214" s="1"/>
      <c r="W214" s="66">
        <v>4085</v>
      </c>
      <c r="X214" s="66" t="s">
        <v>965</v>
      </c>
      <c r="Y214" s="63" t="s">
        <v>1154</v>
      </c>
      <c r="Z214" s="64">
        <v>12.3</v>
      </c>
      <c r="AA214" s="1"/>
    </row>
    <row r="215" spans="2:27" ht="16" customHeight="1" x14ac:dyDescent="0.2">
      <c r="B215" s="6"/>
      <c r="D215"/>
      <c r="F215" s="6"/>
      <c r="G215" s="6"/>
      <c r="H215" s="6"/>
      <c r="I215" s="6"/>
      <c r="N215" s="5"/>
      <c r="O215"/>
      <c r="P215"/>
      <c r="Q215"/>
      <c r="R215" s="5"/>
      <c r="S215" s="5"/>
      <c r="T215" s="1"/>
      <c r="U215" s="54"/>
      <c r="V215" s="1"/>
      <c r="W215" s="66">
        <v>4088</v>
      </c>
      <c r="X215" s="66" t="s">
        <v>966</v>
      </c>
      <c r="Y215" s="63" t="s">
        <v>1154</v>
      </c>
      <c r="Z215" s="64">
        <v>10.5</v>
      </c>
      <c r="AA215" s="1"/>
    </row>
    <row r="216" spans="2:27" ht="16" customHeight="1" x14ac:dyDescent="0.2">
      <c r="B216" s="6"/>
      <c r="D216"/>
      <c r="F216" s="6"/>
      <c r="G216" s="6"/>
      <c r="H216" s="6"/>
      <c r="I216" s="6"/>
      <c r="N216" s="5"/>
      <c r="O216"/>
      <c r="P216"/>
      <c r="Q216"/>
      <c r="R216" s="5"/>
      <c r="S216" s="5"/>
      <c r="T216" s="1"/>
      <c r="U216" s="54"/>
      <c r="V216" s="1"/>
      <c r="W216" s="66">
        <v>4102</v>
      </c>
      <c r="X216" s="66" t="s">
        <v>967</v>
      </c>
      <c r="Y216" s="63" t="s">
        <v>1154</v>
      </c>
      <c r="Z216" s="64">
        <v>12</v>
      </c>
      <c r="AA216" s="1"/>
    </row>
    <row r="217" spans="2:27" ht="16" customHeight="1" x14ac:dyDescent="0.2">
      <c r="B217" s="6"/>
      <c r="D217"/>
      <c r="F217" s="6"/>
      <c r="G217" s="6"/>
      <c r="H217" s="6"/>
      <c r="I217" s="6"/>
      <c r="N217" s="5"/>
      <c r="O217"/>
      <c r="P217"/>
      <c r="Q217"/>
      <c r="R217" s="5"/>
      <c r="S217" s="5"/>
      <c r="T217" s="1"/>
      <c r="U217" s="54"/>
      <c r="V217" s="1"/>
      <c r="W217" s="66">
        <v>4111</v>
      </c>
      <c r="X217" s="66" t="s">
        <v>968</v>
      </c>
      <c r="Y217" s="63" t="s">
        <v>1154</v>
      </c>
      <c r="Z217" s="64">
        <v>10.8</v>
      </c>
      <c r="AA217" s="1"/>
    </row>
    <row r="218" spans="2:27" ht="16" customHeight="1" x14ac:dyDescent="0.2">
      <c r="B218" s="6"/>
      <c r="D218"/>
      <c r="F218" s="6"/>
      <c r="G218" s="6"/>
      <c r="H218" s="6"/>
      <c r="I218" s="6"/>
      <c r="N218" s="5"/>
      <c r="O218"/>
      <c r="P218"/>
      <c r="Q218"/>
      <c r="R218" s="5"/>
      <c r="S218" s="5"/>
      <c r="T218" s="1"/>
      <c r="U218" s="54"/>
      <c r="V218" s="1"/>
      <c r="W218" s="66">
        <v>4143</v>
      </c>
      <c r="X218" s="66" t="s">
        <v>969</v>
      </c>
      <c r="Y218" s="63" t="s">
        <v>1154</v>
      </c>
      <c r="Z218" s="64">
        <v>12</v>
      </c>
      <c r="AA218" s="1"/>
    </row>
    <row r="219" spans="2:27" ht="16" customHeight="1" x14ac:dyDescent="0.2">
      <c r="B219" s="6"/>
      <c r="D219"/>
      <c r="F219" s="6"/>
      <c r="G219" s="6"/>
      <c r="H219" s="6"/>
      <c r="I219" s="6"/>
      <c r="N219" s="5"/>
      <c r="O219"/>
      <c r="P219"/>
      <c r="Q219"/>
      <c r="R219" s="5"/>
      <c r="S219" s="5"/>
      <c r="T219" s="1"/>
      <c r="U219" s="54"/>
      <c r="V219" s="1"/>
      <c r="W219" s="66">
        <v>4147</v>
      </c>
      <c r="X219" s="66" t="s">
        <v>970</v>
      </c>
      <c r="Y219" s="63" t="s">
        <v>1155</v>
      </c>
      <c r="Z219" s="64">
        <v>10.3</v>
      </c>
      <c r="AA219" s="1"/>
    </row>
    <row r="220" spans="2:27" ht="16" customHeight="1" x14ac:dyDescent="0.2">
      <c r="B220" s="6"/>
      <c r="D220"/>
      <c r="F220" s="6"/>
      <c r="G220" s="6"/>
      <c r="H220" s="6"/>
      <c r="I220" s="6"/>
      <c r="N220" s="5"/>
      <c r="O220"/>
      <c r="P220"/>
      <c r="Q220"/>
      <c r="R220" s="5"/>
      <c r="S220" s="5"/>
      <c r="T220" s="1"/>
      <c r="U220" s="54"/>
      <c r="V220" s="1"/>
      <c r="W220" s="66">
        <v>4150</v>
      </c>
      <c r="X220" s="66" t="s">
        <v>971</v>
      </c>
      <c r="Y220" s="63" t="s">
        <v>1154</v>
      </c>
      <c r="Z220" s="64">
        <v>11.7</v>
      </c>
      <c r="AA220" s="1"/>
    </row>
    <row r="221" spans="2:27" ht="16" customHeight="1" x14ac:dyDescent="0.2">
      <c r="B221" s="6"/>
      <c r="D221"/>
      <c r="F221" s="6"/>
      <c r="G221" s="6"/>
      <c r="H221" s="6"/>
      <c r="I221" s="6"/>
      <c r="N221" s="5"/>
      <c r="O221"/>
      <c r="P221"/>
      <c r="Q221"/>
      <c r="R221" s="5"/>
      <c r="S221" s="5"/>
      <c r="T221" s="1"/>
      <c r="U221" s="54"/>
      <c r="V221" s="1"/>
      <c r="W221" s="66">
        <v>4151</v>
      </c>
      <c r="X221" s="66" t="s">
        <v>972</v>
      </c>
      <c r="Y221" s="63" t="s">
        <v>1154</v>
      </c>
      <c r="Z221" s="64">
        <v>10.4</v>
      </c>
      <c r="AA221" s="1"/>
    </row>
    <row r="222" spans="2:27" ht="16" customHeight="1" x14ac:dyDescent="0.2">
      <c r="B222" s="6"/>
      <c r="D222"/>
      <c r="F222" s="6"/>
      <c r="G222" s="6"/>
      <c r="H222" s="6"/>
      <c r="I222" s="6"/>
      <c r="N222" s="5"/>
      <c r="O222"/>
      <c r="P222"/>
      <c r="Q222"/>
      <c r="R222" s="5"/>
      <c r="S222" s="5"/>
      <c r="T222" s="1"/>
      <c r="U222" s="54"/>
      <c r="V222" s="1"/>
      <c r="W222" s="66">
        <v>4179</v>
      </c>
      <c r="X222" s="66" t="s">
        <v>973</v>
      </c>
      <c r="Y222" s="63" t="s">
        <v>1154</v>
      </c>
      <c r="Z222" s="64">
        <v>10.9</v>
      </c>
      <c r="AA222" s="1"/>
    </row>
    <row r="223" spans="2:27" ht="16" customHeight="1" x14ac:dyDescent="0.2">
      <c r="B223" s="6"/>
      <c r="D223"/>
      <c r="F223" s="6"/>
      <c r="G223" s="6"/>
      <c r="H223" s="6"/>
      <c r="I223" s="6"/>
      <c r="N223" s="5"/>
      <c r="O223"/>
      <c r="P223"/>
      <c r="Q223"/>
      <c r="R223" s="5"/>
      <c r="S223" s="5"/>
      <c r="T223" s="1"/>
      <c r="U223" s="54"/>
      <c r="V223" s="1"/>
      <c r="W223" s="66">
        <v>4203</v>
      </c>
      <c r="X223" s="66" t="s">
        <v>974</v>
      </c>
      <c r="Y223" s="63" t="s">
        <v>1154</v>
      </c>
      <c r="Z223" s="64">
        <v>10.7</v>
      </c>
      <c r="AA223" s="1"/>
    </row>
    <row r="224" spans="2:27" ht="16" customHeight="1" x14ac:dyDescent="0.2">
      <c r="B224" s="6"/>
      <c r="D224"/>
      <c r="F224" s="6"/>
      <c r="G224" s="6"/>
      <c r="H224" s="6"/>
      <c r="I224" s="6"/>
      <c r="N224" s="5"/>
      <c r="O224"/>
      <c r="P224"/>
      <c r="Q224"/>
      <c r="R224" s="5"/>
      <c r="S224" s="5"/>
      <c r="T224" s="1"/>
      <c r="U224" s="54"/>
      <c r="V224" s="1"/>
      <c r="W224" s="66">
        <v>4214</v>
      </c>
      <c r="X224" s="66" t="s">
        <v>975</v>
      </c>
      <c r="Y224" s="63" t="s">
        <v>1154</v>
      </c>
      <c r="Z224" s="64">
        <v>9.6999999999999993</v>
      </c>
      <c r="AA224" s="1"/>
    </row>
    <row r="225" spans="2:27" ht="16" customHeight="1" x14ac:dyDescent="0.2">
      <c r="B225" s="6"/>
      <c r="D225"/>
      <c r="F225" s="6"/>
      <c r="G225" s="6"/>
      <c r="H225" s="6"/>
      <c r="I225" s="6"/>
      <c r="N225" s="5"/>
      <c r="O225"/>
      <c r="P225"/>
      <c r="Q225"/>
      <c r="R225" s="5"/>
      <c r="S225" s="5"/>
      <c r="T225" s="1"/>
      <c r="U225" s="54"/>
      <c r="V225" s="1"/>
      <c r="W225" s="66">
        <v>4216</v>
      </c>
      <c r="X225" s="66" t="s">
        <v>976</v>
      </c>
      <c r="Y225" s="63" t="s">
        <v>1154</v>
      </c>
      <c r="Z225" s="64">
        <v>10</v>
      </c>
      <c r="AA225" s="1"/>
    </row>
    <row r="226" spans="2:27" ht="16" customHeight="1" x14ac:dyDescent="0.2">
      <c r="B226" s="6"/>
      <c r="D226"/>
      <c r="F226" s="6"/>
      <c r="G226" s="6"/>
      <c r="H226" s="6"/>
      <c r="I226" s="6"/>
      <c r="N226" s="5"/>
      <c r="O226"/>
      <c r="P226"/>
      <c r="Q226"/>
      <c r="R226" s="5"/>
      <c r="S226" s="5"/>
      <c r="T226" s="1"/>
      <c r="U226" s="54"/>
      <c r="V226" s="1"/>
      <c r="W226" s="66">
        <v>4245</v>
      </c>
      <c r="X226" s="66" t="s">
        <v>977</v>
      </c>
      <c r="Y226" s="63" t="s">
        <v>1154</v>
      </c>
      <c r="Z226" s="64">
        <v>11.4</v>
      </c>
      <c r="AA226" s="1"/>
    </row>
    <row r="227" spans="2:27" ht="16" customHeight="1" x14ac:dyDescent="0.2">
      <c r="B227" s="6"/>
      <c r="D227"/>
      <c r="F227" s="6"/>
      <c r="G227" s="6"/>
      <c r="H227" s="6"/>
      <c r="I227" s="6"/>
      <c r="N227" s="5"/>
      <c r="O227"/>
      <c r="P227"/>
      <c r="Q227"/>
      <c r="R227" s="5"/>
      <c r="S227" s="5"/>
      <c r="T227" s="1"/>
      <c r="U227" s="54"/>
      <c r="V227" s="1"/>
      <c r="W227" s="66">
        <v>4251</v>
      </c>
      <c r="X227" s="66" t="s">
        <v>978</v>
      </c>
      <c r="Y227" s="63" t="s">
        <v>1154</v>
      </c>
      <c r="Z227" s="64">
        <v>12</v>
      </c>
      <c r="AA227" s="1"/>
    </row>
    <row r="228" spans="2:27" ht="16" customHeight="1" x14ac:dyDescent="0.2">
      <c r="B228" s="6"/>
      <c r="D228"/>
      <c r="F228" s="6"/>
      <c r="G228" s="6"/>
      <c r="H228" s="6"/>
      <c r="I228" s="6"/>
      <c r="N228" s="5"/>
      <c r="O228"/>
      <c r="P228"/>
      <c r="Q228"/>
      <c r="R228" s="5"/>
      <c r="S228" s="5"/>
      <c r="T228" s="1"/>
      <c r="U228" s="54"/>
      <c r="V228" s="1"/>
      <c r="W228" s="66">
        <v>4258</v>
      </c>
      <c r="X228" s="79" t="s">
        <v>346</v>
      </c>
      <c r="Y228" s="63" t="s">
        <v>1154</v>
      </c>
      <c r="Z228" s="64">
        <v>8.3000000000000007</v>
      </c>
      <c r="AA228" s="1"/>
    </row>
    <row r="229" spans="2:27" ht="16" customHeight="1" x14ac:dyDescent="0.2">
      <c r="B229" s="6"/>
      <c r="D229"/>
      <c r="F229" s="6"/>
      <c r="G229" s="6"/>
      <c r="H229" s="6"/>
      <c r="I229" s="6"/>
      <c r="N229" s="5"/>
      <c r="O229"/>
      <c r="P229"/>
      <c r="Q229"/>
      <c r="R229" s="5"/>
      <c r="S229" s="5"/>
      <c r="T229" s="1"/>
      <c r="U229" s="54"/>
      <c r="V229" s="1"/>
      <c r="W229" s="66">
        <v>4261</v>
      </c>
      <c r="X229" s="66" t="s">
        <v>979</v>
      </c>
      <c r="Y229" s="63" t="s">
        <v>1154</v>
      </c>
      <c r="Z229" s="64">
        <v>10.3</v>
      </c>
      <c r="AA229" s="1"/>
    </row>
    <row r="230" spans="2:27" ht="16" customHeight="1" x14ac:dyDescent="0.2">
      <c r="B230" s="6"/>
      <c r="D230"/>
      <c r="F230" s="6"/>
      <c r="G230" s="6"/>
      <c r="H230" s="6"/>
      <c r="I230" s="6"/>
      <c r="N230" s="5"/>
      <c r="O230"/>
      <c r="P230"/>
      <c r="Q230"/>
      <c r="R230" s="5"/>
      <c r="S230" s="5"/>
      <c r="T230" s="1"/>
      <c r="U230" s="54"/>
      <c r="V230" s="1"/>
      <c r="W230" s="66">
        <v>4273</v>
      </c>
      <c r="X230" s="66" t="s">
        <v>980</v>
      </c>
      <c r="Y230" s="63" t="s">
        <v>1154</v>
      </c>
      <c r="Z230" s="64">
        <v>11.9</v>
      </c>
      <c r="AA230" s="1"/>
    </row>
    <row r="231" spans="2:27" ht="16" customHeight="1" x14ac:dyDescent="0.2">
      <c r="B231" s="6"/>
      <c r="D231"/>
      <c r="F231" s="6"/>
      <c r="G231" s="6"/>
      <c r="H231" s="6"/>
      <c r="I231" s="6"/>
      <c r="N231" s="5"/>
      <c r="O231"/>
      <c r="P231"/>
      <c r="Q231"/>
      <c r="R231" s="5"/>
      <c r="S231" s="5"/>
      <c r="T231" s="1"/>
      <c r="U231" s="54"/>
      <c r="V231" s="1"/>
      <c r="W231" s="66">
        <v>4274</v>
      </c>
      <c r="X231" s="66" t="s">
        <v>981</v>
      </c>
      <c r="Y231" s="63" t="s">
        <v>1154</v>
      </c>
      <c r="Z231" s="64">
        <v>10.4</v>
      </c>
      <c r="AA231" s="1"/>
    </row>
    <row r="232" spans="2:27" ht="16" customHeight="1" x14ac:dyDescent="0.2">
      <c r="B232" s="6"/>
      <c r="D232"/>
      <c r="F232" s="6"/>
      <c r="G232" s="6"/>
      <c r="H232" s="6"/>
      <c r="I232" s="6"/>
      <c r="N232" s="5"/>
      <c r="O232"/>
      <c r="P232"/>
      <c r="Q232"/>
      <c r="R232" s="5"/>
      <c r="S232" s="5"/>
      <c r="T232" s="1"/>
      <c r="U232" s="54"/>
      <c r="V232" s="1"/>
      <c r="W232" s="66">
        <v>4278</v>
      </c>
      <c r="X232" s="66" t="s">
        <v>982</v>
      </c>
      <c r="Y232" s="63" t="s">
        <v>1154</v>
      </c>
      <c r="Z232" s="64">
        <v>10.199999999999999</v>
      </c>
      <c r="AA232" s="1"/>
    </row>
    <row r="233" spans="2:27" ht="16" customHeight="1" x14ac:dyDescent="0.2">
      <c r="B233" s="6"/>
      <c r="D233"/>
      <c r="F233" s="6"/>
      <c r="G233" s="6"/>
      <c r="H233" s="6"/>
      <c r="I233" s="6"/>
      <c r="N233" s="5"/>
      <c r="O233"/>
      <c r="P233"/>
      <c r="Q233"/>
      <c r="R233" s="5"/>
      <c r="S233" s="5"/>
      <c r="T233" s="1"/>
      <c r="U233" s="54"/>
      <c r="V233" s="1"/>
      <c r="W233" s="66">
        <v>4281</v>
      </c>
      <c r="X233" s="66" t="s">
        <v>983</v>
      </c>
      <c r="Y233" s="63" t="s">
        <v>1154</v>
      </c>
      <c r="Z233" s="64">
        <v>11.3</v>
      </c>
      <c r="AA233" s="1"/>
    </row>
    <row r="234" spans="2:27" ht="16" customHeight="1" x14ac:dyDescent="0.2">
      <c r="B234" s="6"/>
      <c r="D234"/>
      <c r="F234" s="6"/>
      <c r="G234" s="6"/>
      <c r="H234" s="6"/>
      <c r="I234" s="6"/>
      <c r="N234" s="5"/>
      <c r="O234"/>
      <c r="P234"/>
      <c r="Q234"/>
      <c r="R234" s="5"/>
      <c r="S234" s="5"/>
      <c r="T234" s="1"/>
      <c r="U234" s="54"/>
      <c r="V234" s="1"/>
      <c r="W234" s="66">
        <v>4293</v>
      </c>
      <c r="X234" s="66" t="s">
        <v>984</v>
      </c>
      <c r="Y234" s="63" t="s">
        <v>1154</v>
      </c>
      <c r="Z234" s="64">
        <v>11</v>
      </c>
      <c r="AA234" s="1"/>
    </row>
    <row r="235" spans="2:27" ht="16" customHeight="1" x14ac:dyDescent="0.2">
      <c r="B235" s="6"/>
      <c r="D235"/>
      <c r="F235" s="6"/>
      <c r="G235" s="6"/>
      <c r="H235" s="6"/>
      <c r="I235" s="6"/>
      <c r="N235" s="5"/>
      <c r="O235"/>
      <c r="P235"/>
      <c r="Q235"/>
      <c r="R235" s="5"/>
      <c r="S235" s="5"/>
      <c r="T235" s="1"/>
      <c r="U235" s="54"/>
      <c r="V235" s="1"/>
      <c r="W235" s="66">
        <v>4303</v>
      </c>
      <c r="X235" s="79" t="s">
        <v>301</v>
      </c>
      <c r="Y235" s="63" t="s">
        <v>1154</v>
      </c>
      <c r="Z235" s="64">
        <v>9.6999999999999993</v>
      </c>
      <c r="AA235" s="1"/>
    </row>
    <row r="236" spans="2:27" ht="16" customHeight="1" x14ac:dyDescent="0.2">
      <c r="B236" s="6"/>
      <c r="D236"/>
      <c r="F236" s="6"/>
      <c r="G236" s="6"/>
      <c r="H236" s="6"/>
      <c r="I236" s="6"/>
      <c r="N236" s="5"/>
      <c r="O236"/>
      <c r="P236"/>
      <c r="Q236"/>
      <c r="R236" s="5"/>
      <c r="S236" s="5"/>
      <c r="T236" s="1"/>
      <c r="U236" s="54"/>
      <c r="V236" s="1"/>
      <c r="W236" s="66">
        <v>4314</v>
      </c>
      <c r="X236" s="66" t="s">
        <v>985</v>
      </c>
      <c r="Y236" s="63" t="s">
        <v>1154</v>
      </c>
      <c r="Z236" s="64">
        <v>10.5</v>
      </c>
      <c r="AA236" s="1"/>
    </row>
    <row r="237" spans="2:27" ht="16" customHeight="1" x14ac:dyDescent="0.2">
      <c r="B237" s="6"/>
      <c r="D237"/>
      <c r="F237" s="6"/>
      <c r="G237" s="6"/>
      <c r="H237" s="6"/>
      <c r="I237" s="6"/>
      <c r="N237" s="5"/>
      <c r="O237"/>
      <c r="P237"/>
      <c r="Q237"/>
      <c r="R237" s="5"/>
      <c r="S237" s="5"/>
      <c r="T237" s="1"/>
      <c r="U237" s="54"/>
      <c r="V237" s="1"/>
      <c r="W237" s="66">
        <v>4346</v>
      </c>
      <c r="X237" s="66" t="s">
        <v>986</v>
      </c>
      <c r="Y237" s="63" t="s">
        <v>1154</v>
      </c>
      <c r="Z237" s="64">
        <v>12</v>
      </c>
      <c r="AA237" s="1"/>
    </row>
    <row r="238" spans="2:27" ht="16" customHeight="1" x14ac:dyDescent="0.2">
      <c r="B238" s="6"/>
      <c r="D238"/>
      <c r="F238" s="6"/>
      <c r="G238" s="6"/>
      <c r="H238" s="6"/>
      <c r="I238" s="6"/>
      <c r="N238" s="5"/>
      <c r="O238"/>
      <c r="P238"/>
      <c r="Q238"/>
      <c r="R238" s="5"/>
      <c r="S238" s="5"/>
      <c r="T238" s="1"/>
      <c r="U238" s="54"/>
      <c r="V238" s="1"/>
      <c r="W238" s="66">
        <v>4350</v>
      </c>
      <c r="X238" s="66" t="s">
        <v>987</v>
      </c>
      <c r="Y238" s="63" t="s">
        <v>1154</v>
      </c>
      <c r="Z238" s="64">
        <v>11.1</v>
      </c>
      <c r="AA238" s="1"/>
    </row>
    <row r="239" spans="2:27" ht="16" customHeight="1" x14ac:dyDescent="0.2">
      <c r="B239" s="6"/>
      <c r="D239"/>
      <c r="F239" s="6"/>
      <c r="G239" s="6"/>
      <c r="H239" s="6"/>
      <c r="I239" s="6"/>
      <c r="N239" s="5"/>
      <c r="O239"/>
      <c r="P239"/>
      <c r="Q239"/>
      <c r="R239" s="5"/>
      <c r="S239" s="5"/>
      <c r="T239" s="1"/>
      <c r="U239" s="54"/>
      <c r="V239" s="1"/>
      <c r="W239" s="66">
        <v>4361</v>
      </c>
      <c r="X239" s="66" t="s">
        <v>988</v>
      </c>
      <c r="Y239" s="63" t="s">
        <v>1152</v>
      </c>
      <c r="Z239" s="64">
        <v>10</v>
      </c>
      <c r="AA239" s="1"/>
    </row>
    <row r="240" spans="2:27" ht="16" customHeight="1" x14ac:dyDescent="0.2">
      <c r="B240" s="6"/>
      <c r="D240"/>
      <c r="F240" s="6"/>
      <c r="G240" s="6"/>
      <c r="H240" s="6"/>
      <c r="I240" s="6"/>
      <c r="N240" s="5"/>
      <c r="O240"/>
      <c r="P240"/>
      <c r="Q240"/>
      <c r="R240" s="5"/>
      <c r="S240" s="5"/>
      <c r="T240" s="1"/>
      <c r="U240" s="54"/>
      <c r="V240" s="1"/>
      <c r="W240" s="66">
        <v>4365</v>
      </c>
      <c r="X240" s="66" t="s">
        <v>989</v>
      </c>
      <c r="Y240" s="63" t="s">
        <v>1154</v>
      </c>
      <c r="Z240" s="64">
        <v>11</v>
      </c>
      <c r="AA240" s="1"/>
    </row>
    <row r="241" spans="2:27" ht="16" customHeight="1" x14ac:dyDescent="0.2">
      <c r="B241" s="6"/>
      <c r="D241"/>
      <c r="F241" s="6"/>
      <c r="G241" s="6"/>
      <c r="H241" s="6"/>
      <c r="I241" s="6"/>
      <c r="N241" s="5"/>
      <c r="O241"/>
      <c r="P241"/>
      <c r="Q241"/>
      <c r="R241" s="5"/>
      <c r="S241" s="5"/>
      <c r="T241" s="1"/>
      <c r="U241" s="54"/>
      <c r="V241" s="1"/>
      <c r="W241" s="66">
        <v>4371</v>
      </c>
      <c r="X241" s="66" t="s">
        <v>990</v>
      </c>
      <c r="Y241" s="63" t="s">
        <v>1154</v>
      </c>
      <c r="Z241" s="64">
        <v>10.8</v>
      </c>
      <c r="AA241" s="1"/>
    </row>
    <row r="242" spans="2:27" ht="16" customHeight="1" x14ac:dyDescent="0.2">
      <c r="B242" s="6"/>
      <c r="D242"/>
      <c r="F242" s="6"/>
      <c r="G242" s="6"/>
      <c r="H242" s="6"/>
      <c r="I242" s="6"/>
      <c r="N242" s="5"/>
      <c r="O242"/>
      <c r="P242"/>
      <c r="Q242"/>
      <c r="R242" s="5"/>
      <c r="S242" s="5"/>
      <c r="T242" s="1"/>
      <c r="U242" s="54"/>
      <c r="V242" s="1"/>
      <c r="W242" s="66">
        <v>4394</v>
      </c>
      <c r="X242" s="66" t="s">
        <v>991</v>
      </c>
      <c r="Y242" s="63" t="s">
        <v>1154</v>
      </c>
      <c r="Z242" s="64">
        <v>10.9</v>
      </c>
      <c r="AA242" s="1"/>
    </row>
    <row r="243" spans="2:27" ht="16" customHeight="1" x14ac:dyDescent="0.2">
      <c r="B243" s="6"/>
      <c r="D243"/>
      <c r="F243" s="6"/>
      <c r="G243" s="6"/>
      <c r="H243" s="6"/>
      <c r="I243" s="6"/>
      <c r="N243" s="5"/>
      <c r="O243"/>
      <c r="P243"/>
      <c r="Q243"/>
      <c r="R243" s="5"/>
      <c r="S243" s="5"/>
      <c r="T243" s="1"/>
      <c r="U243" s="54"/>
      <c r="V243" s="1"/>
      <c r="W243" s="66">
        <v>4414</v>
      </c>
      <c r="X243" s="66" t="s">
        <v>992</v>
      </c>
      <c r="Y243" s="63" t="s">
        <v>1154</v>
      </c>
      <c r="Z243" s="64">
        <v>10.3</v>
      </c>
      <c r="AA243" s="1"/>
    </row>
    <row r="244" spans="2:27" ht="16" customHeight="1" x14ac:dyDescent="0.2">
      <c r="B244" s="6"/>
      <c r="D244"/>
      <c r="F244" s="6"/>
      <c r="G244" s="6"/>
      <c r="H244" s="6"/>
      <c r="I244" s="6"/>
      <c r="N244" s="5"/>
      <c r="O244"/>
      <c r="P244"/>
      <c r="Q244"/>
      <c r="R244" s="5"/>
      <c r="S244" s="5"/>
      <c r="T244" s="1"/>
      <c r="U244" s="54"/>
      <c r="V244" s="1"/>
      <c r="W244" s="66">
        <v>4419</v>
      </c>
      <c r="X244" s="66" t="s">
        <v>993</v>
      </c>
      <c r="Y244" s="63" t="s">
        <v>1154</v>
      </c>
      <c r="Z244" s="64">
        <v>11.1</v>
      </c>
      <c r="AA244" s="1"/>
    </row>
    <row r="245" spans="2:27" ht="16" customHeight="1" x14ac:dyDescent="0.2">
      <c r="B245" s="6"/>
      <c r="D245"/>
      <c r="F245" s="6"/>
      <c r="G245" s="6"/>
      <c r="H245" s="6"/>
      <c r="I245" s="6"/>
      <c r="N245" s="5"/>
      <c r="O245"/>
      <c r="P245"/>
      <c r="Q245"/>
      <c r="R245" s="5"/>
      <c r="S245" s="5"/>
      <c r="T245" s="1"/>
      <c r="U245" s="54"/>
      <c r="V245" s="1"/>
      <c r="W245" s="66">
        <v>4429</v>
      </c>
      <c r="X245" s="66" t="s">
        <v>994</v>
      </c>
      <c r="Y245" s="63" t="s">
        <v>1154</v>
      </c>
      <c r="Z245" s="64">
        <v>10.199999999999999</v>
      </c>
      <c r="AA245" s="1"/>
    </row>
    <row r="246" spans="2:27" ht="16" customHeight="1" x14ac:dyDescent="0.2">
      <c r="B246" s="6"/>
      <c r="D246"/>
      <c r="F246" s="6"/>
      <c r="G246" s="6"/>
      <c r="H246" s="6"/>
      <c r="I246" s="6"/>
      <c r="N246" s="5"/>
      <c r="O246"/>
      <c r="P246"/>
      <c r="Q246"/>
      <c r="R246" s="5"/>
      <c r="S246" s="5"/>
      <c r="T246" s="1"/>
      <c r="U246" s="54"/>
      <c r="V246" s="1"/>
      <c r="W246" s="66">
        <v>4435</v>
      </c>
      <c r="X246" s="66" t="s">
        <v>995</v>
      </c>
      <c r="Y246" s="63" t="s">
        <v>1154</v>
      </c>
      <c r="Z246" s="64">
        <v>10.9</v>
      </c>
      <c r="AA246" s="1"/>
    </row>
    <row r="247" spans="2:27" ht="16" customHeight="1" x14ac:dyDescent="0.2">
      <c r="B247" s="6"/>
      <c r="D247"/>
      <c r="F247" s="6"/>
      <c r="G247" s="6"/>
      <c r="H247" s="6"/>
      <c r="I247" s="6"/>
      <c r="N247" s="5"/>
      <c r="O247"/>
      <c r="P247"/>
      <c r="Q247"/>
      <c r="R247" s="5"/>
      <c r="S247" s="5"/>
      <c r="T247" s="1"/>
      <c r="U247" s="54"/>
      <c r="V247" s="1"/>
      <c r="W247" s="66">
        <v>4438</v>
      </c>
      <c r="X247" s="66" t="s">
        <v>996</v>
      </c>
      <c r="Y247" s="63" t="s">
        <v>1154</v>
      </c>
      <c r="Z247" s="64">
        <v>10.1</v>
      </c>
      <c r="AA247" s="1"/>
    </row>
    <row r="248" spans="2:27" ht="16" customHeight="1" x14ac:dyDescent="0.2">
      <c r="B248" s="6"/>
      <c r="D248"/>
      <c r="F248" s="6"/>
      <c r="G248" s="6"/>
      <c r="H248" s="6"/>
      <c r="I248" s="6"/>
      <c r="N248" s="5"/>
      <c r="O248"/>
      <c r="P248"/>
      <c r="Q248"/>
      <c r="R248" s="5"/>
      <c r="S248" s="5"/>
      <c r="T248" s="1"/>
      <c r="U248" s="54"/>
      <c r="V248" s="1"/>
      <c r="W248" s="66">
        <v>4442</v>
      </c>
      <c r="X248" s="66" t="s">
        <v>997</v>
      </c>
      <c r="Y248" s="63" t="s">
        <v>1154</v>
      </c>
      <c r="Z248" s="64">
        <v>10.5</v>
      </c>
      <c r="AA248" s="1"/>
    </row>
    <row r="249" spans="2:27" ht="16" customHeight="1" x14ac:dyDescent="0.2">
      <c r="B249" s="6"/>
      <c r="D249"/>
      <c r="F249" s="6"/>
      <c r="G249" s="6"/>
      <c r="H249" s="6"/>
      <c r="I249" s="6"/>
      <c r="N249" s="5"/>
      <c r="O249"/>
      <c r="P249"/>
      <c r="Q249"/>
      <c r="R249" s="5"/>
      <c r="S249" s="5"/>
      <c r="T249" s="1"/>
      <c r="U249" s="54"/>
      <c r="V249" s="1"/>
      <c r="W249" s="66">
        <v>4448</v>
      </c>
      <c r="X249" s="66" t="s">
        <v>998</v>
      </c>
      <c r="Y249" s="63" t="s">
        <v>1154</v>
      </c>
      <c r="Z249" s="64">
        <v>11.1</v>
      </c>
      <c r="AA249" s="1"/>
    </row>
    <row r="250" spans="2:27" ht="16" customHeight="1" x14ac:dyDescent="0.2">
      <c r="B250" s="6"/>
      <c r="D250"/>
      <c r="F250" s="6"/>
      <c r="G250" s="6"/>
      <c r="H250" s="6"/>
      <c r="I250" s="6"/>
      <c r="N250" s="5"/>
      <c r="O250"/>
      <c r="P250"/>
      <c r="Q250"/>
      <c r="R250" s="5"/>
      <c r="S250" s="5"/>
      <c r="T250" s="1"/>
      <c r="U250" s="54"/>
      <c r="V250" s="1"/>
      <c r="W250" s="66">
        <v>4449</v>
      </c>
      <c r="X250" s="66" t="s">
        <v>999</v>
      </c>
      <c r="Y250" s="63" t="s">
        <v>1154</v>
      </c>
      <c r="Z250" s="64">
        <v>9.4</v>
      </c>
      <c r="AA250" s="1"/>
    </row>
    <row r="251" spans="2:27" ht="16" customHeight="1" x14ac:dyDescent="0.2">
      <c r="B251" s="6"/>
      <c r="D251"/>
      <c r="F251" s="6"/>
      <c r="G251" s="6"/>
      <c r="H251" s="6"/>
      <c r="I251" s="6"/>
      <c r="N251" s="5"/>
      <c r="O251"/>
      <c r="P251"/>
      <c r="Q251"/>
      <c r="R251" s="5"/>
      <c r="S251" s="5"/>
      <c r="T251" s="1"/>
      <c r="U251" s="54"/>
      <c r="V251" s="1"/>
      <c r="W251" s="66">
        <v>4450</v>
      </c>
      <c r="X251" s="66" t="s">
        <v>1000</v>
      </c>
      <c r="Y251" s="63" t="s">
        <v>1154</v>
      </c>
      <c r="Z251" s="64">
        <v>10.1</v>
      </c>
      <c r="AA251" s="1"/>
    </row>
    <row r="252" spans="2:27" ht="16" customHeight="1" x14ac:dyDescent="0.2">
      <c r="B252" s="6"/>
      <c r="D252"/>
      <c r="F252" s="6"/>
      <c r="G252" s="6"/>
      <c r="H252" s="6"/>
      <c r="I252" s="6"/>
      <c r="N252" s="5"/>
      <c r="O252"/>
      <c r="P252"/>
      <c r="Q252"/>
      <c r="R252" s="5"/>
      <c r="S252" s="5"/>
      <c r="T252" s="1"/>
      <c r="U252" s="54"/>
      <c r="V252" s="1"/>
      <c r="W252" s="66">
        <v>4459</v>
      </c>
      <c r="X252" s="66" t="s">
        <v>1001</v>
      </c>
      <c r="Y252" s="63" t="s">
        <v>1154</v>
      </c>
      <c r="Z252" s="64">
        <v>10.4</v>
      </c>
      <c r="AA252" s="1"/>
    </row>
    <row r="253" spans="2:27" ht="16" customHeight="1" x14ac:dyDescent="0.2">
      <c r="B253" s="6"/>
      <c r="D253"/>
      <c r="F253" s="6"/>
      <c r="G253" s="6"/>
      <c r="H253" s="6"/>
      <c r="I253" s="6"/>
      <c r="N253" s="5"/>
      <c r="O253"/>
      <c r="P253"/>
      <c r="Q253"/>
      <c r="R253" s="5"/>
      <c r="S253" s="5"/>
      <c r="T253" s="1"/>
      <c r="U253" s="54"/>
      <c r="V253" s="1"/>
      <c r="W253" s="66">
        <v>4473</v>
      </c>
      <c r="X253" s="66" t="s">
        <v>1002</v>
      </c>
      <c r="Y253" s="63" t="s">
        <v>1154</v>
      </c>
      <c r="Z253" s="64">
        <v>10.199999999999999</v>
      </c>
      <c r="AA253" s="1"/>
    </row>
    <row r="254" spans="2:27" ht="16" customHeight="1" x14ac:dyDescent="0.2">
      <c r="B254" s="6"/>
      <c r="D254"/>
      <c r="F254" s="6"/>
      <c r="G254" s="6"/>
      <c r="H254" s="6"/>
      <c r="I254" s="6"/>
      <c r="N254" s="5"/>
      <c r="O254"/>
      <c r="P254"/>
      <c r="Q254"/>
      <c r="R254" s="5"/>
      <c r="S254" s="5"/>
      <c r="T254" s="1"/>
      <c r="U254" s="54"/>
      <c r="V254" s="1"/>
      <c r="W254" s="66">
        <v>4477</v>
      </c>
      <c r="X254" s="66" t="s">
        <v>1003</v>
      </c>
      <c r="Y254" s="63" t="s">
        <v>1154</v>
      </c>
      <c r="Z254" s="64">
        <v>10.4</v>
      </c>
      <c r="AA254" s="1"/>
    </row>
    <row r="255" spans="2:27" ht="16" customHeight="1" x14ac:dyDescent="0.2">
      <c r="B255" s="6"/>
      <c r="D255"/>
      <c r="F255" s="6"/>
      <c r="G255" s="6"/>
      <c r="H255" s="6"/>
      <c r="I255" s="6"/>
      <c r="N255" s="5"/>
      <c r="O255"/>
      <c r="P255"/>
      <c r="Q255"/>
      <c r="R255" s="5"/>
      <c r="S255" s="5"/>
      <c r="T255" s="1"/>
      <c r="U255" s="54"/>
      <c r="V255" s="1"/>
      <c r="W255" s="66">
        <v>4478</v>
      </c>
      <c r="X255" s="66" t="s">
        <v>1004</v>
      </c>
      <c r="Y255" s="63" t="s">
        <v>1154</v>
      </c>
      <c r="Z255" s="64">
        <v>11.2</v>
      </c>
      <c r="AA255" s="1"/>
    </row>
    <row r="256" spans="2:27" ht="16" customHeight="1" x14ac:dyDescent="0.2">
      <c r="B256" s="6"/>
      <c r="D256"/>
      <c r="F256" s="6"/>
      <c r="G256" s="6"/>
      <c r="H256" s="6"/>
      <c r="I256" s="6"/>
      <c r="N256" s="5"/>
      <c r="O256"/>
      <c r="P256"/>
      <c r="Q256"/>
      <c r="R256" s="5"/>
      <c r="S256" s="5"/>
      <c r="T256" s="1"/>
      <c r="U256" s="54"/>
      <c r="V256" s="1"/>
      <c r="W256" s="66">
        <v>4485</v>
      </c>
      <c r="X256" s="66" t="s">
        <v>1005</v>
      </c>
      <c r="Y256" s="63" t="s">
        <v>1154</v>
      </c>
      <c r="Z256" s="64">
        <v>12</v>
      </c>
      <c r="AA256" s="1"/>
    </row>
    <row r="257" spans="2:27" ht="16" customHeight="1" x14ac:dyDescent="0.2">
      <c r="B257" s="6"/>
      <c r="D257"/>
      <c r="F257" s="6"/>
      <c r="G257" s="6"/>
      <c r="H257" s="6"/>
      <c r="I257" s="6"/>
      <c r="N257" s="5"/>
      <c r="O257"/>
      <c r="P257"/>
      <c r="Q257"/>
      <c r="R257" s="5"/>
      <c r="S257" s="5"/>
      <c r="T257" s="1"/>
      <c r="U257" s="54"/>
      <c r="V257" s="1"/>
      <c r="W257" s="66">
        <v>4490</v>
      </c>
      <c r="X257" s="66" t="s">
        <v>1006</v>
      </c>
      <c r="Y257" s="63" t="s">
        <v>1154</v>
      </c>
      <c r="Z257" s="64">
        <v>9.8000000000000007</v>
      </c>
      <c r="AA257" s="1"/>
    </row>
    <row r="258" spans="2:27" ht="16" customHeight="1" x14ac:dyDescent="0.2">
      <c r="B258" s="6"/>
      <c r="D258"/>
      <c r="F258" s="6"/>
      <c r="G258" s="6"/>
      <c r="H258" s="6"/>
      <c r="I258" s="6"/>
      <c r="N258" s="5"/>
      <c r="O258"/>
      <c r="P258"/>
      <c r="Q258"/>
      <c r="R258" s="5"/>
      <c r="S258" s="5"/>
      <c r="T258" s="1"/>
      <c r="U258" s="54"/>
      <c r="V258" s="1"/>
      <c r="W258" s="66">
        <v>4494</v>
      </c>
      <c r="X258" s="66" t="s">
        <v>1007</v>
      </c>
      <c r="Y258" s="63" t="s">
        <v>1154</v>
      </c>
      <c r="Z258" s="64">
        <v>9.9</v>
      </c>
      <c r="AA258" s="1"/>
    </row>
    <row r="259" spans="2:27" ht="16" customHeight="1" x14ac:dyDescent="0.2">
      <c r="B259" s="6"/>
      <c r="D259"/>
      <c r="F259" s="6"/>
      <c r="G259" s="6"/>
      <c r="H259" s="6"/>
      <c r="I259" s="6"/>
      <c r="N259" s="5"/>
      <c r="O259"/>
      <c r="P259"/>
      <c r="Q259"/>
      <c r="R259" s="5"/>
      <c r="S259" s="5"/>
      <c r="T259" s="1"/>
      <c r="U259" s="54"/>
      <c r="V259" s="1"/>
      <c r="W259" s="66">
        <v>4526</v>
      </c>
      <c r="X259" s="66" t="s">
        <v>1008</v>
      </c>
      <c r="Y259" s="63" t="s">
        <v>1154</v>
      </c>
      <c r="Z259" s="64">
        <v>9.6</v>
      </c>
      <c r="AA259" s="1"/>
    </row>
    <row r="260" spans="2:27" ht="16" customHeight="1" x14ac:dyDescent="0.2">
      <c r="B260" s="6"/>
      <c r="D260"/>
      <c r="F260" s="6"/>
      <c r="G260" s="6"/>
      <c r="H260" s="6"/>
      <c r="I260" s="6"/>
      <c r="N260" s="5"/>
      <c r="O260"/>
      <c r="P260"/>
      <c r="Q260"/>
      <c r="R260" s="5"/>
      <c r="S260" s="5"/>
      <c r="T260" s="1"/>
      <c r="U260" s="54"/>
      <c r="V260" s="1"/>
      <c r="W260" s="66">
        <v>4527</v>
      </c>
      <c r="X260" s="66" t="s">
        <v>1009</v>
      </c>
      <c r="Y260" s="63" t="s">
        <v>1154</v>
      </c>
      <c r="Z260" s="64">
        <v>10.4</v>
      </c>
      <c r="AA260" s="1"/>
    </row>
    <row r="261" spans="2:27" ht="16" customHeight="1" x14ac:dyDescent="0.2">
      <c r="B261" s="6"/>
      <c r="D261"/>
      <c r="F261" s="6"/>
      <c r="G261" s="6"/>
      <c r="H261" s="6"/>
      <c r="I261" s="6"/>
      <c r="N261" s="5"/>
      <c r="O261"/>
      <c r="P261"/>
      <c r="Q261"/>
      <c r="R261" s="5"/>
      <c r="S261" s="5"/>
      <c r="T261" s="1"/>
      <c r="U261" s="54"/>
      <c r="V261" s="1"/>
      <c r="W261" s="66">
        <v>4535</v>
      </c>
      <c r="X261" s="66" t="s">
        <v>1010</v>
      </c>
      <c r="Y261" s="63" t="s">
        <v>1154</v>
      </c>
      <c r="Z261" s="64">
        <v>9.8000000000000007</v>
      </c>
      <c r="AA261" s="1"/>
    </row>
    <row r="262" spans="2:27" ht="16" customHeight="1" x14ac:dyDescent="0.2">
      <c r="B262" s="6"/>
      <c r="D262"/>
      <c r="F262" s="6"/>
      <c r="G262" s="6"/>
      <c r="H262" s="6"/>
      <c r="I262" s="6"/>
      <c r="N262" s="5"/>
      <c r="O262"/>
      <c r="P262"/>
      <c r="Q262"/>
      <c r="R262" s="5"/>
      <c r="S262" s="5"/>
      <c r="T262" s="1"/>
      <c r="U262" s="54"/>
      <c r="V262" s="1"/>
      <c r="W262" s="66">
        <v>4536</v>
      </c>
      <c r="X262" s="66" t="s">
        <v>1011</v>
      </c>
      <c r="Y262" s="63" t="s">
        <v>1154</v>
      </c>
      <c r="Z262" s="64">
        <v>10.4</v>
      </c>
      <c r="AA262" s="1"/>
    </row>
    <row r="263" spans="2:27" ht="16" customHeight="1" x14ac:dyDescent="0.2">
      <c r="B263" s="6"/>
      <c r="D263"/>
      <c r="F263" s="6"/>
      <c r="G263" s="6"/>
      <c r="H263" s="6"/>
      <c r="I263" s="6"/>
      <c r="N263" s="5"/>
      <c r="O263"/>
      <c r="P263"/>
      <c r="Q263"/>
      <c r="R263" s="5"/>
      <c r="S263" s="5"/>
      <c r="T263" s="1"/>
      <c r="U263" s="54"/>
      <c r="V263" s="1"/>
      <c r="W263" s="66">
        <v>4546</v>
      </c>
      <c r="X263" s="66" t="s">
        <v>1012</v>
      </c>
      <c r="Y263" s="63" t="s">
        <v>1154</v>
      </c>
      <c r="Z263" s="64">
        <v>10.3</v>
      </c>
      <c r="AA263" s="1"/>
    </row>
    <row r="264" spans="2:27" ht="16" customHeight="1" x14ac:dyDescent="0.2">
      <c r="B264" s="6"/>
      <c r="D264"/>
      <c r="F264" s="6"/>
      <c r="G264" s="6"/>
      <c r="H264" s="6"/>
      <c r="I264" s="6"/>
      <c r="N264" s="5"/>
      <c r="O264"/>
      <c r="P264"/>
      <c r="Q264"/>
      <c r="R264" s="5"/>
      <c r="S264" s="5"/>
      <c r="T264" s="1"/>
      <c r="U264" s="54"/>
      <c r="V264" s="1"/>
      <c r="W264" s="66">
        <v>4548</v>
      </c>
      <c r="X264" s="79" t="s">
        <v>331</v>
      </c>
      <c r="Y264" s="63" t="s">
        <v>1154</v>
      </c>
      <c r="Z264" s="64">
        <v>10.199999999999999</v>
      </c>
      <c r="AA264" s="1"/>
    </row>
    <row r="265" spans="2:27" ht="16" customHeight="1" x14ac:dyDescent="0.2">
      <c r="B265" s="6"/>
      <c r="D265"/>
      <c r="F265" s="6"/>
      <c r="G265" s="6"/>
      <c r="H265" s="6"/>
      <c r="I265" s="6"/>
      <c r="N265" s="5"/>
      <c r="O265"/>
      <c r="P265"/>
      <c r="Q265"/>
      <c r="R265" s="5"/>
      <c r="S265" s="5"/>
      <c r="T265" s="1"/>
      <c r="U265" s="54"/>
      <c r="V265" s="1"/>
      <c r="W265" s="66">
        <v>4550</v>
      </c>
      <c r="X265" s="66" t="s">
        <v>1013</v>
      </c>
      <c r="Y265" s="63" t="s">
        <v>1154</v>
      </c>
      <c r="Z265" s="64">
        <v>11.6</v>
      </c>
      <c r="AA265" s="1"/>
    </row>
    <row r="266" spans="2:27" ht="16" customHeight="1" x14ac:dyDescent="0.2">
      <c r="B266" s="6"/>
      <c r="D266"/>
      <c r="F266" s="6"/>
      <c r="G266" s="6"/>
      <c r="H266" s="6"/>
      <c r="I266" s="6"/>
      <c r="N266" s="5"/>
      <c r="O266"/>
      <c r="P266"/>
      <c r="Q266"/>
      <c r="R266" s="5"/>
      <c r="S266" s="5"/>
      <c r="T266" s="1"/>
      <c r="U266" s="54"/>
      <c r="V266" s="1"/>
      <c r="W266" s="66">
        <v>4559</v>
      </c>
      <c r="X266" s="66" t="s">
        <v>1014</v>
      </c>
      <c r="Y266" s="63" t="s">
        <v>1154</v>
      </c>
      <c r="Z266" s="64">
        <v>9.9</v>
      </c>
      <c r="AA266" s="1"/>
    </row>
    <row r="267" spans="2:27" ht="16" customHeight="1" x14ac:dyDescent="0.2">
      <c r="B267" s="6"/>
      <c r="D267"/>
      <c r="F267" s="6"/>
      <c r="G267" s="6"/>
      <c r="H267" s="6"/>
      <c r="I267" s="6"/>
      <c r="N267" s="5"/>
      <c r="O267"/>
      <c r="P267"/>
      <c r="Q267"/>
      <c r="R267" s="5"/>
      <c r="S267" s="5"/>
      <c r="T267" s="1"/>
      <c r="U267" s="54"/>
      <c r="V267" s="1"/>
      <c r="W267" s="66">
        <v>4565</v>
      </c>
      <c r="X267" s="66" t="s">
        <v>1015</v>
      </c>
      <c r="Y267" s="63" t="s">
        <v>1154</v>
      </c>
      <c r="Z267" s="64">
        <v>9.6</v>
      </c>
      <c r="AA267" s="1"/>
    </row>
    <row r="268" spans="2:27" ht="16" customHeight="1" x14ac:dyDescent="0.2">
      <c r="B268" s="6"/>
      <c r="D268"/>
      <c r="F268" s="6"/>
      <c r="G268" s="6"/>
      <c r="H268" s="6"/>
      <c r="I268" s="6"/>
      <c r="N268" s="5"/>
      <c r="O268"/>
      <c r="P268"/>
      <c r="Q268"/>
      <c r="R268" s="5"/>
      <c r="S268" s="5"/>
      <c r="T268" s="1"/>
      <c r="U268" s="54"/>
      <c r="V268" s="1"/>
      <c r="W268" s="66">
        <v>4570</v>
      </c>
      <c r="X268" s="66" t="s">
        <v>1016</v>
      </c>
      <c r="Y268" s="63" t="s">
        <v>1154</v>
      </c>
      <c r="Z268" s="64">
        <v>10.9</v>
      </c>
      <c r="AA268" s="1"/>
    </row>
    <row r="269" spans="2:27" ht="16" customHeight="1" x14ac:dyDescent="0.2">
      <c r="B269" s="6"/>
      <c r="D269"/>
      <c r="F269" s="6"/>
      <c r="G269" s="6"/>
      <c r="H269" s="6"/>
      <c r="I269" s="6"/>
      <c r="N269" s="5"/>
      <c r="O269"/>
      <c r="P269"/>
      <c r="Q269"/>
      <c r="R269" s="5"/>
      <c r="S269" s="5"/>
      <c r="T269" s="1"/>
      <c r="U269" s="54"/>
      <c r="V269" s="1"/>
      <c r="W269" s="66">
        <v>4594</v>
      </c>
      <c r="X269" s="79" t="s">
        <v>344</v>
      </c>
      <c r="Y269" s="63" t="s">
        <v>1154</v>
      </c>
      <c r="Z269" s="64">
        <v>8.3000000000000007</v>
      </c>
      <c r="AA269" s="1"/>
    </row>
    <row r="270" spans="2:27" ht="16" customHeight="1" x14ac:dyDescent="0.2">
      <c r="B270" s="6"/>
      <c r="D270"/>
      <c r="F270" s="6"/>
      <c r="G270" s="6"/>
      <c r="H270" s="6"/>
      <c r="I270" s="6"/>
      <c r="N270" s="5"/>
      <c r="O270"/>
      <c r="P270"/>
      <c r="Q270"/>
      <c r="R270" s="5"/>
      <c r="S270" s="5"/>
      <c r="T270" s="1"/>
      <c r="U270" s="54"/>
      <c r="V270" s="1"/>
      <c r="W270" s="66">
        <v>4596</v>
      </c>
      <c r="X270" s="66" t="s">
        <v>1017</v>
      </c>
      <c r="Y270" s="63" t="s">
        <v>1154</v>
      </c>
      <c r="Z270" s="64">
        <v>10.5</v>
      </c>
      <c r="AA270" s="1"/>
    </row>
    <row r="271" spans="2:27" ht="16" customHeight="1" x14ac:dyDescent="0.2">
      <c r="B271" s="6"/>
      <c r="D271"/>
      <c r="F271" s="6"/>
      <c r="G271" s="6"/>
      <c r="H271" s="6"/>
      <c r="I271" s="6"/>
      <c r="N271" s="5"/>
      <c r="O271"/>
      <c r="P271"/>
      <c r="Q271"/>
      <c r="R271" s="5"/>
      <c r="S271" s="5"/>
      <c r="T271" s="1"/>
      <c r="U271" s="54"/>
      <c r="V271" s="1"/>
      <c r="W271" s="66">
        <v>4618</v>
      </c>
      <c r="X271" s="66" t="s">
        <v>1018</v>
      </c>
      <c r="Y271" s="63" t="s">
        <v>1154</v>
      </c>
      <c r="Z271" s="64">
        <v>10.8</v>
      </c>
      <c r="AA271" s="1"/>
    </row>
    <row r="272" spans="2:27" ht="16" customHeight="1" x14ac:dyDescent="0.2">
      <c r="B272" s="6"/>
      <c r="D272"/>
      <c r="F272" s="6"/>
      <c r="G272" s="6"/>
      <c r="H272" s="6"/>
      <c r="I272" s="6"/>
      <c r="N272" s="5"/>
      <c r="O272"/>
      <c r="P272"/>
      <c r="Q272"/>
      <c r="R272" s="5"/>
      <c r="S272" s="5"/>
      <c r="T272" s="1"/>
      <c r="U272" s="54"/>
      <c r="V272" s="1"/>
      <c r="W272" s="66">
        <v>4631</v>
      </c>
      <c r="X272" s="66" t="s">
        <v>1019</v>
      </c>
      <c r="Y272" s="63" t="s">
        <v>1154</v>
      </c>
      <c r="Z272" s="64">
        <v>9.3000000000000007</v>
      </c>
      <c r="AA272" s="1"/>
    </row>
    <row r="273" spans="2:27" ht="16" customHeight="1" x14ac:dyDescent="0.2">
      <c r="B273" s="6"/>
      <c r="D273"/>
      <c r="F273" s="6"/>
      <c r="G273" s="6"/>
      <c r="H273" s="6"/>
      <c r="I273" s="6"/>
      <c r="N273" s="5"/>
      <c r="O273"/>
      <c r="P273"/>
      <c r="Q273"/>
      <c r="R273" s="5"/>
      <c r="S273" s="5"/>
      <c r="T273" s="1"/>
      <c r="U273" s="54"/>
      <c r="V273" s="1"/>
      <c r="W273" s="66">
        <v>4636</v>
      </c>
      <c r="X273" s="66" t="s">
        <v>1020</v>
      </c>
      <c r="Y273" s="63" t="s">
        <v>1154</v>
      </c>
      <c r="Z273" s="64">
        <v>9.6</v>
      </c>
      <c r="AA273" s="1"/>
    </row>
    <row r="274" spans="2:27" ht="16" customHeight="1" x14ac:dyDescent="0.2">
      <c r="B274" s="6"/>
      <c r="D274"/>
      <c r="F274" s="6"/>
      <c r="G274" s="6"/>
      <c r="H274" s="6"/>
      <c r="I274" s="6"/>
      <c r="N274" s="5"/>
      <c r="O274"/>
      <c r="P274"/>
      <c r="Q274"/>
      <c r="R274" s="5"/>
      <c r="S274" s="5"/>
      <c r="T274" s="1"/>
      <c r="U274" s="54"/>
      <c r="V274" s="1"/>
      <c r="W274" s="66">
        <v>4643</v>
      </c>
      <c r="X274" s="66" t="s">
        <v>1021</v>
      </c>
      <c r="Y274" s="63" t="s">
        <v>1154</v>
      </c>
      <c r="Z274" s="64">
        <v>10.6</v>
      </c>
      <c r="AA274" s="1"/>
    </row>
    <row r="275" spans="2:27" ht="16" customHeight="1" x14ac:dyDescent="0.2">
      <c r="B275" s="6"/>
      <c r="D275"/>
      <c r="F275" s="6"/>
      <c r="G275" s="6"/>
      <c r="H275" s="6"/>
      <c r="I275" s="6"/>
      <c r="N275" s="5"/>
      <c r="O275"/>
      <c r="P275"/>
      <c r="Q275"/>
      <c r="R275" s="5"/>
      <c r="S275" s="5"/>
      <c r="T275" s="1"/>
      <c r="U275" s="54"/>
      <c r="V275" s="1"/>
      <c r="W275" s="66">
        <v>4654</v>
      </c>
      <c r="X275" s="66" t="s">
        <v>1022</v>
      </c>
      <c r="Y275" s="63" t="s">
        <v>1154</v>
      </c>
      <c r="Z275" s="64">
        <v>10.5</v>
      </c>
      <c r="AA275" s="1"/>
    </row>
    <row r="276" spans="2:27" ht="16" customHeight="1" x14ac:dyDescent="0.2">
      <c r="B276" s="6"/>
      <c r="D276"/>
      <c r="F276" s="6"/>
      <c r="G276" s="6"/>
      <c r="H276" s="6"/>
      <c r="I276" s="6"/>
      <c r="N276" s="5"/>
      <c r="O276"/>
      <c r="P276"/>
      <c r="Q276"/>
      <c r="R276" s="5"/>
      <c r="S276" s="5"/>
      <c r="T276" s="1"/>
      <c r="U276" s="54"/>
      <c r="V276" s="1"/>
      <c r="W276" s="66">
        <v>4656</v>
      </c>
      <c r="X276" s="66" t="s">
        <v>1023</v>
      </c>
      <c r="Y276" s="63" t="s">
        <v>1154</v>
      </c>
      <c r="Z276" s="64">
        <v>10.4</v>
      </c>
      <c r="AA276" s="1"/>
    </row>
    <row r="277" spans="2:27" ht="16" customHeight="1" x14ac:dyDescent="0.2">
      <c r="B277" s="6"/>
      <c r="D277"/>
      <c r="F277" s="6"/>
      <c r="G277" s="6"/>
      <c r="H277" s="6"/>
      <c r="I277" s="6"/>
      <c r="N277" s="5"/>
      <c r="O277"/>
      <c r="P277"/>
      <c r="Q277"/>
      <c r="R277" s="5"/>
      <c r="S277" s="5"/>
      <c r="T277" s="1"/>
      <c r="U277" s="54"/>
      <c r="V277" s="1"/>
      <c r="W277" s="66">
        <v>4660</v>
      </c>
      <c r="X277" s="66" t="s">
        <v>1024</v>
      </c>
      <c r="Y277" s="63" t="s">
        <v>1154</v>
      </c>
      <c r="Z277" s="64">
        <v>11</v>
      </c>
      <c r="AA277" s="1"/>
    </row>
    <row r="278" spans="2:27" ht="16" customHeight="1" x14ac:dyDescent="0.2">
      <c r="B278" s="6"/>
      <c r="D278"/>
      <c r="F278" s="6"/>
      <c r="G278" s="6"/>
      <c r="H278" s="6"/>
      <c r="I278" s="6"/>
      <c r="N278" s="5"/>
      <c r="O278"/>
      <c r="P278"/>
      <c r="Q278"/>
      <c r="R278" s="5"/>
      <c r="S278" s="5"/>
      <c r="T278" s="1"/>
      <c r="U278" s="54"/>
      <c r="V278" s="1"/>
      <c r="W278" s="66">
        <v>4665</v>
      </c>
      <c r="X278" s="66" t="s">
        <v>1025</v>
      </c>
      <c r="Y278" s="63" t="s">
        <v>1154</v>
      </c>
      <c r="Z278" s="64">
        <v>12</v>
      </c>
      <c r="AA278" s="1"/>
    </row>
    <row r="279" spans="2:27" ht="16" customHeight="1" x14ac:dyDescent="0.2">
      <c r="B279" s="6"/>
      <c r="D279"/>
      <c r="F279" s="6"/>
      <c r="G279" s="6"/>
      <c r="H279" s="6"/>
      <c r="I279" s="6"/>
      <c r="N279" s="5"/>
      <c r="O279"/>
      <c r="P279"/>
      <c r="Q279"/>
      <c r="R279" s="5"/>
      <c r="S279" s="5"/>
      <c r="T279" s="1"/>
      <c r="U279" s="54"/>
      <c r="V279" s="1"/>
      <c r="W279" s="66">
        <v>4666</v>
      </c>
      <c r="X279" s="66" t="s">
        <v>1026</v>
      </c>
      <c r="Y279" s="63" t="s">
        <v>1154</v>
      </c>
      <c r="Z279" s="64">
        <v>10.8</v>
      </c>
      <c r="AA279" s="1"/>
    </row>
    <row r="280" spans="2:27" ht="16" customHeight="1" x14ac:dyDescent="0.2">
      <c r="B280" s="6"/>
      <c r="D280"/>
      <c r="F280" s="6"/>
      <c r="G280" s="6"/>
      <c r="H280" s="6"/>
      <c r="I280" s="6"/>
      <c r="N280" s="5"/>
      <c r="O280"/>
      <c r="P280"/>
      <c r="Q280"/>
      <c r="R280" s="5"/>
      <c r="S280" s="5"/>
      <c r="T280" s="1"/>
      <c r="U280" s="54"/>
      <c r="V280" s="1"/>
      <c r="W280" s="66">
        <v>4689</v>
      </c>
      <c r="X280" s="66" t="s">
        <v>1027</v>
      </c>
      <c r="Y280" s="63" t="s">
        <v>1154</v>
      </c>
      <c r="Z280" s="64">
        <v>10.9</v>
      </c>
      <c r="AA280" s="1"/>
    </row>
    <row r="281" spans="2:27" ht="16" customHeight="1" x14ac:dyDescent="0.2">
      <c r="B281" s="6"/>
      <c r="D281"/>
      <c r="F281" s="6"/>
      <c r="G281" s="6"/>
      <c r="H281" s="6"/>
      <c r="I281" s="6"/>
      <c r="N281" s="5"/>
      <c r="O281"/>
      <c r="P281"/>
      <c r="Q281"/>
      <c r="R281" s="5"/>
      <c r="S281" s="5"/>
      <c r="T281" s="1"/>
      <c r="U281" s="54"/>
      <c r="V281" s="1"/>
      <c r="W281" s="66">
        <v>4697</v>
      </c>
      <c r="X281" s="66" t="s">
        <v>1028</v>
      </c>
      <c r="Y281" s="63" t="s">
        <v>1154</v>
      </c>
      <c r="Z281" s="64">
        <v>9.3000000000000007</v>
      </c>
      <c r="AA281" s="1"/>
    </row>
    <row r="282" spans="2:27" ht="16" customHeight="1" x14ac:dyDescent="0.2">
      <c r="B282" s="6"/>
      <c r="D282"/>
      <c r="F282" s="6"/>
      <c r="G282" s="6"/>
      <c r="H282" s="6"/>
      <c r="I282" s="6"/>
      <c r="N282" s="5"/>
      <c r="O282"/>
      <c r="P282"/>
      <c r="Q282"/>
      <c r="R282" s="5"/>
      <c r="S282" s="5"/>
      <c r="T282" s="1"/>
      <c r="U282" s="54"/>
      <c r="V282" s="1"/>
      <c r="W282" s="66">
        <v>4698</v>
      </c>
      <c r="X282" s="66" t="s">
        <v>1029</v>
      </c>
      <c r="Y282" s="63" t="s">
        <v>1154</v>
      </c>
      <c r="Z282" s="64">
        <v>10.7</v>
      </c>
      <c r="AA282" s="1"/>
    </row>
    <row r="283" spans="2:27" ht="16" customHeight="1" x14ac:dyDescent="0.2">
      <c r="B283" s="6"/>
      <c r="D283"/>
      <c r="F283" s="6"/>
      <c r="G283" s="6"/>
      <c r="H283" s="6"/>
      <c r="I283" s="6"/>
      <c r="N283" s="5"/>
      <c r="O283"/>
      <c r="P283"/>
      <c r="Q283"/>
      <c r="R283" s="5"/>
      <c r="S283" s="5"/>
      <c r="T283" s="1"/>
      <c r="U283" s="54"/>
      <c r="V283" s="1"/>
      <c r="W283" s="66">
        <v>4699</v>
      </c>
      <c r="X283" s="66" t="s">
        <v>1030</v>
      </c>
      <c r="Y283" s="63" t="s">
        <v>1154</v>
      </c>
      <c r="Z283" s="64">
        <v>9.6</v>
      </c>
      <c r="AA283" s="1"/>
    </row>
    <row r="284" spans="2:27" ht="16" customHeight="1" x14ac:dyDescent="0.2">
      <c r="B284" s="6"/>
      <c r="D284"/>
      <c r="F284" s="6"/>
      <c r="G284" s="6"/>
      <c r="H284" s="6"/>
      <c r="I284" s="6"/>
      <c r="N284" s="5"/>
      <c r="O284"/>
      <c r="P284"/>
      <c r="Q284"/>
      <c r="R284" s="5"/>
      <c r="S284" s="5"/>
      <c r="T284" s="1"/>
      <c r="U284" s="54"/>
      <c r="V284" s="1"/>
      <c r="W284" s="66">
        <v>4725</v>
      </c>
      <c r="X284" s="66" t="s">
        <v>1031</v>
      </c>
      <c r="Y284" s="63" t="s">
        <v>1154</v>
      </c>
      <c r="Z284" s="64">
        <v>9.1999999999999993</v>
      </c>
      <c r="AA284" s="1"/>
    </row>
    <row r="285" spans="2:27" ht="16" customHeight="1" x14ac:dyDescent="0.2">
      <c r="B285" s="6"/>
      <c r="D285"/>
      <c r="F285" s="6"/>
      <c r="G285" s="6"/>
      <c r="H285" s="6"/>
      <c r="I285" s="6"/>
      <c r="N285" s="5"/>
      <c r="O285"/>
      <c r="P285"/>
      <c r="Q285"/>
      <c r="R285" s="5"/>
      <c r="S285" s="5"/>
      <c r="T285" s="1"/>
      <c r="U285" s="54"/>
      <c r="V285" s="1"/>
      <c r="W285" s="66">
        <v>4753</v>
      </c>
      <c r="X285" s="66" t="s">
        <v>1032</v>
      </c>
      <c r="Y285" s="63" t="s">
        <v>1154</v>
      </c>
      <c r="Z285" s="64">
        <v>9.9</v>
      </c>
      <c r="AA285" s="1"/>
    </row>
    <row r="286" spans="2:27" ht="16" customHeight="1" x14ac:dyDescent="0.2">
      <c r="B286" s="6"/>
      <c r="D286"/>
      <c r="F286" s="6"/>
      <c r="G286" s="6"/>
      <c r="H286" s="6"/>
      <c r="I286" s="6"/>
      <c r="N286" s="5"/>
      <c r="O286"/>
      <c r="P286"/>
      <c r="Q286"/>
      <c r="R286" s="5"/>
      <c r="S286" s="5"/>
      <c r="T286" s="1"/>
      <c r="U286" s="54"/>
      <c r="V286" s="1"/>
      <c r="W286" s="66">
        <v>4754</v>
      </c>
      <c r="X286" s="66" t="s">
        <v>1033</v>
      </c>
      <c r="Y286" s="63" t="s">
        <v>1154</v>
      </c>
      <c r="Z286" s="64">
        <v>10.6</v>
      </c>
      <c r="AA286" s="1"/>
    </row>
    <row r="287" spans="2:27" ht="16" customHeight="1" x14ac:dyDescent="0.2">
      <c r="B287" s="6"/>
      <c r="D287"/>
      <c r="F287" s="6"/>
      <c r="G287" s="6"/>
      <c r="H287" s="6"/>
      <c r="I287" s="6"/>
      <c r="N287" s="5"/>
      <c r="O287"/>
      <c r="P287"/>
      <c r="Q287"/>
      <c r="R287" s="5"/>
      <c r="S287" s="5"/>
      <c r="T287" s="1"/>
      <c r="U287" s="54"/>
      <c r="V287" s="1"/>
      <c r="W287" s="66">
        <v>4762</v>
      </c>
      <c r="X287" s="66" t="s">
        <v>1034</v>
      </c>
      <c r="Y287" s="63" t="s">
        <v>1154</v>
      </c>
      <c r="Z287" s="64">
        <v>10.199999999999999</v>
      </c>
      <c r="AA287" s="1"/>
    </row>
    <row r="288" spans="2:27" ht="16" customHeight="1" x14ac:dyDescent="0.2">
      <c r="B288" s="6"/>
      <c r="D288"/>
      <c r="F288" s="6"/>
      <c r="G288" s="6"/>
      <c r="H288" s="6"/>
      <c r="I288" s="6"/>
      <c r="N288" s="5"/>
      <c r="O288"/>
      <c r="P288"/>
      <c r="Q288"/>
      <c r="R288" s="5"/>
      <c r="S288" s="5"/>
      <c r="T288" s="1"/>
      <c r="U288" s="54"/>
      <c r="V288" s="1"/>
      <c r="W288" s="66">
        <v>4781</v>
      </c>
      <c r="X288" s="66" t="s">
        <v>1035</v>
      </c>
      <c r="Y288" s="63" t="s">
        <v>1154</v>
      </c>
      <c r="Z288" s="64">
        <v>12</v>
      </c>
      <c r="AA288" s="1"/>
    </row>
    <row r="289" spans="2:27" ht="16" customHeight="1" x14ac:dyDescent="0.2">
      <c r="B289" s="6"/>
      <c r="D289"/>
      <c r="F289" s="6"/>
      <c r="G289" s="6"/>
      <c r="H289" s="6"/>
      <c r="I289" s="6"/>
      <c r="N289" s="5"/>
      <c r="O289"/>
      <c r="P289"/>
      <c r="Q289"/>
      <c r="R289" s="5"/>
      <c r="S289" s="5"/>
      <c r="T289" s="1"/>
      <c r="U289" s="54"/>
      <c r="V289" s="1"/>
      <c r="W289" s="66">
        <v>4800</v>
      </c>
      <c r="X289" s="66" t="s">
        <v>1036</v>
      </c>
      <c r="Y289" s="63" t="s">
        <v>1154</v>
      </c>
      <c r="Z289" s="64">
        <v>12</v>
      </c>
      <c r="AA289" s="1"/>
    </row>
    <row r="290" spans="2:27" ht="16" customHeight="1" x14ac:dyDescent="0.2">
      <c r="B290" s="6"/>
      <c r="D290"/>
      <c r="F290" s="6"/>
      <c r="G290" s="6"/>
      <c r="H290" s="6"/>
      <c r="I290" s="6"/>
      <c r="N290" s="5"/>
      <c r="O290"/>
      <c r="P290"/>
      <c r="Q290"/>
      <c r="R290" s="5"/>
      <c r="S290" s="5"/>
      <c r="T290" s="1"/>
      <c r="U290" s="54"/>
      <c r="V290" s="1"/>
      <c r="W290" s="66">
        <v>4845</v>
      </c>
      <c r="X290" s="66" t="s">
        <v>1037</v>
      </c>
      <c r="Y290" s="63" t="s">
        <v>1154</v>
      </c>
      <c r="Z290" s="64">
        <v>12</v>
      </c>
      <c r="AA290" s="1"/>
    </row>
    <row r="291" spans="2:27" ht="16" customHeight="1" x14ac:dyDescent="0.2">
      <c r="B291" s="6"/>
      <c r="D291"/>
      <c r="F291" s="6"/>
      <c r="G291" s="6"/>
      <c r="H291" s="6"/>
      <c r="I291" s="6"/>
      <c r="N291" s="5"/>
      <c r="O291"/>
      <c r="P291"/>
      <c r="Q291"/>
      <c r="R291" s="5"/>
      <c r="S291" s="5"/>
      <c r="T291" s="1"/>
      <c r="U291" s="54"/>
      <c r="V291" s="1"/>
      <c r="W291" s="66">
        <v>4856</v>
      </c>
      <c r="X291" s="66" t="s">
        <v>1038</v>
      </c>
      <c r="Y291" s="63" t="s">
        <v>1154</v>
      </c>
      <c r="Z291" s="64">
        <v>10.4</v>
      </c>
      <c r="AA291" s="1"/>
    </row>
    <row r="292" spans="2:27" ht="16" customHeight="1" x14ac:dyDescent="0.2">
      <c r="B292" s="6"/>
      <c r="D292"/>
      <c r="F292" s="6"/>
      <c r="G292" s="6"/>
      <c r="H292" s="6"/>
      <c r="I292" s="6"/>
      <c r="N292" s="5"/>
      <c r="O292"/>
      <c r="P292"/>
      <c r="Q292"/>
      <c r="R292" s="5"/>
      <c r="S292" s="5"/>
      <c r="T292" s="1"/>
      <c r="U292" s="54"/>
      <c r="V292" s="1"/>
      <c r="W292" s="66">
        <v>4866</v>
      </c>
      <c r="X292" s="66" t="s">
        <v>1039</v>
      </c>
      <c r="Y292" s="63" t="s">
        <v>1154</v>
      </c>
      <c r="Z292" s="64">
        <v>11</v>
      </c>
      <c r="AA292" s="1"/>
    </row>
    <row r="293" spans="2:27" ht="16" customHeight="1" x14ac:dyDescent="0.2">
      <c r="B293" s="6"/>
      <c r="D293"/>
      <c r="F293" s="6"/>
      <c r="G293" s="6"/>
      <c r="H293" s="6"/>
      <c r="I293" s="6"/>
      <c r="N293" s="5"/>
      <c r="O293"/>
      <c r="P293"/>
      <c r="Q293"/>
      <c r="R293" s="5"/>
      <c r="S293" s="5"/>
      <c r="T293" s="1"/>
      <c r="U293" s="54"/>
      <c r="V293" s="1"/>
      <c r="W293" s="66">
        <v>4900</v>
      </c>
      <c r="X293" s="66" t="s">
        <v>1040</v>
      </c>
      <c r="Y293" s="63" t="s">
        <v>1154</v>
      </c>
      <c r="Z293" s="64">
        <v>11.5</v>
      </c>
      <c r="AA293" s="1"/>
    </row>
    <row r="294" spans="2:27" ht="16" customHeight="1" x14ac:dyDescent="0.2">
      <c r="B294" s="6"/>
      <c r="D294"/>
      <c r="F294" s="6"/>
      <c r="G294" s="6"/>
      <c r="H294" s="6"/>
      <c r="I294" s="6"/>
      <c r="N294" s="5"/>
      <c r="O294"/>
      <c r="P294"/>
      <c r="Q294"/>
      <c r="R294" s="5"/>
      <c r="S294" s="5"/>
      <c r="T294" s="1"/>
      <c r="U294" s="54"/>
      <c r="V294" s="1"/>
      <c r="W294" s="66">
        <v>4958</v>
      </c>
      <c r="X294" s="66" t="s">
        <v>1041</v>
      </c>
      <c r="Y294" s="63" t="s">
        <v>1154</v>
      </c>
      <c r="Z294" s="64">
        <v>10.5</v>
      </c>
      <c r="AA294" s="1"/>
    </row>
    <row r="295" spans="2:27" ht="16" customHeight="1" x14ac:dyDescent="0.2">
      <c r="B295" s="6"/>
      <c r="D295"/>
      <c r="F295" s="6"/>
      <c r="G295" s="6"/>
      <c r="H295" s="6"/>
      <c r="I295" s="6"/>
      <c r="N295" s="5"/>
      <c r="O295"/>
      <c r="P295"/>
      <c r="Q295"/>
      <c r="R295" s="5"/>
      <c r="S295" s="5"/>
      <c r="T295" s="1"/>
      <c r="U295" s="54"/>
      <c r="V295" s="1"/>
      <c r="W295" s="66">
        <v>4995</v>
      </c>
      <c r="X295" s="66" t="s">
        <v>1042</v>
      </c>
      <c r="Y295" s="63" t="s">
        <v>1154</v>
      </c>
      <c r="Z295" s="64">
        <v>11</v>
      </c>
      <c r="AA295" s="1"/>
    </row>
    <row r="296" spans="2:27" ht="16" customHeight="1" x14ac:dyDescent="0.2">
      <c r="B296" s="6"/>
      <c r="D296"/>
      <c r="F296" s="6"/>
      <c r="G296" s="6"/>
      <c r="H296" s="6"/>
      <c r="I296" s="6"/>
      <c r="N296" s="5"/>
      <c r="O296"/>
      <c r="P296"/>
      <c r="Q296"/>
      <c r="R296" s="5"/>
      <c r="S296" s="5"/>
      <c r="T296" s="1"/>
      <c r="U296" s="54"/>
      <c r="V296" s="1"/>
      <c r="W296" s="66">
        <v>5005</v>
      </c>
      <c r="X296" s="66" t="s">
        <v>1043</v>
      </c>
      <c r="Y296" s="63" t="s">
        <v>1154</v>
      </c>
      <c r="Z296" s="64">
        <v>9.8000000000000007</v>
      </c>
      <c r="AA296" s="1"/>
    </row>
    <row r="297" spans="2:27" ht="16" customHeight="1" x14ac:dyDescent="0.2">
      <c r="B297" s="6"/>
      <c r="D297"/>
      <c r="F297" s="6"/>
      <c r="G297" s="6"/>
      <c r="H297" s="6"/>
      <c r="I297" s="6"/>
      <c r="N297" s="5"/>
      <c r="O297"/>
      <c r="P297"/>
      <c r="Q297"/>
      <c r="R297" s="5"/>
      <c r="S297" s="5"/>
      <c r="T297" s="1"/>
      <c r="U297" s="54"/>
      <c r="V297" s="1"/>
      <c r="W297" s="66">
        <v>5033</v>
      </c>
      <c r="X297" s="66" t="s">
        <v>1044</v>
      </c>
      <c r="Y297" s="63" t="s">
        <v>1154</v>
      </c>
      <c r="Z297" s="64">
        <v>10.1</v>
      </c>
      <c r="AA297" s="1"/>
    </row>
    <row r="298" spans="2:27" ht="16" customHeight="1" x14ac:dyDescent="0.2">
      <c r="B298" s="6"/>
      <c r="D298"/>
      <c r="F298" s="6"/>
      <c r="G298" s="6"/>
      <c r="H298" s="6"/>
      <c r="I298" s="6"/>
      <c r="N298" s="5"/>
      <c r="O298"/>
      <c r="P298"/>
      <c r="Q298"/>
      <c r="R298" s="5"/>
      <c r="S298" s="5"/>
      <c r="T298" s="1"/>
      <c r="U298" s="54"/>
      <c r="V298" s="1"/>
      <c r="W298" s="66">
        <v>5054</v>
      </c>
      <c r="X298" s="66" t="s">
        <v>1045</v>
      </c>
      <c r="Y298" s="63" t="s">
        <v>1154</v>
      </c>
      <c r="Z298" s="64">
        <v>11</v>
      </c>
      <c r="AA298" s="1"/>
    </row>
    <row r="299" spans="2:27" ht="16" customHeight="1" x14ac:dyDescent="0.2">
      <c r="B299" s="6"/>
      <c r="D299"/>
      <c r="F299" s="6"/>
      <c r="G299" s="6"/>
      <c r="H299" s="6"/>
      <c r="I299" s="6"/>
      <c r="N299" s="5"/>
      <c r="O299"/>
      <c r="P299"/>
      <c r="Q299"/>
      <c r="R299" s="5"/>
      <c r="S299" s="5"/>
      <c r="T299" s="1"/>
      <c r="U299" s="54"/>
      <c r="V299" s="1"/>
      <c r="W299" s="66">
        <v>5195</v>
      </c>
      <c r="X299" s="66" t="s">
        <v>1046</v>
      </c>
      <c r="Y299" s="63" t="s">
        <v>1154</v>
      </c>
      <c r="Z299" s="64">
        <v>9.6</v>
      </c>
      <c r="AA299" s="1"/>
    </row>
    <row r="300" spans="2:27" ht="16" customHeight="1" x14ac:dyDescent="0.2">
      <c r="B300" s="6"/>
      <c r="D300"/>
      <c r="F300" s="6"/>
      <c r="G300" s="6"/>
      <c r="H300" s="6"/>
      <c r="I300" s="6"/>
      <c r="N300" s="5"/>
      <c r="O300"/>
      <c r="P300"/>
      <c r="Q300"/>
      <c r="R300" s="5"/>
      <c r="S300" s="5"/>
      <c r="T300" s="1"/>
      <c r="U300" s="54"/>
      <c r="V300" s="1"/>
      <c r="W300" s="66">
        <v>5248</v>
      </c>
      <c r="X300" s="66" t="s">
        <v>1047</v>
      </c>
      <c r="Y300" s="63" t="s">
        <v>1154</v>
      </c>
      <c r="Z300" s="64">
        <v>10.199999999999999</v>
      </c>
      <c r="AA300" s="1"/>
    </row>
    <row r="301" spans="2:27" ht="16" customHeight="1" x14ac:dyDescent="0.2">
      <c r="B301" s="6"/>
      <c r="D301"/>
      <c r="F301" s="6"/>
      <c r="G301" s="6"/>
      <c r="H301" s="6"/>
      <c r="I301" s="6"/>
      <c r="N301" s="5"/>
      <c r="O301"/>
      <c r="P301"/>
      <c r="Q301"/>
      <c r="R301" s="5"/>
      <c r="S301" s="5"/>
      <c r="T301" s="1"/>
      <c r="U301" s="54"/>
      <c r="V301" s="1"/>
      <c r="W301" s="66">
        <v>5273</v>
      </c>
      <c r="X301" s="66" t="s">
        <v>1048</v>
      </c>
      <c r="Y301" s="63" t="s">
        <v>1154</v>
      </c>
      <c r="Z301" s="64">
        <v>11.6</v>
      </c>
      <c r="AA301" s="1"/>
    </row>
    <row r="302" spans="2:27" ht="16" customHeight="1" x14ac:dyDescent="0.2">
      <c r="B302" s="6"/>
      <c r="D302"/>
      <c r="F302" s="6"/>
      <c r="G302" s="6"/>
      <c r="H302" s="6"/>
      <c r="I302" s="6"/>
      <c r="N302" s="5"/>
      <c r="O302"/>
      <c r="P302"/>
      <c r="Q302"/>
      <c r="R302" s="5"/>
      <c r="S302" s="5"/>
      <c r="T302" s="1"/>
      <c r="U302" s="54"/>
      <c r="V302" s="1"/>
      <c r="W302" s="66">
        <v>5322</v>
      </c>
      <c r="X302" s="66" t="s">
        <v>1049</v>
      </c>
      <c r="Y302" s="63" t="s">
        <v>1154</v>
      </c>
      <c r="Z302" s="64">
        <v>10</v>
      </c>
      <c r="AA302" s="1"/>
    </row>
    <row r="303" spans="2:27" ht="16" customHeight="1" x14ac:dyDescent="0.2">
      <c r="B303" s="6"/>
      <c r="D303"/>
      <c r="F303" s="6"/>
      <c r="G303" s="6"/>
      <c r="H303" s="6"/>
      <c r="I303" s="6"/>
      <c r="N303" s="5"/>
      <c r="O303"/>
      <c r="P303"/>
      <c r="Q303"/>
      <c r="R303" s="5"/>
      <c r="S303" s="5"/>
      <c r="T303" s="1"/>
      <c r="U303" s="54"/>
      <c r="V303" s="1"/>
      <c r="W303" s="66">
        <v>5363</v>
      </c>
      <c r="X303" s="66" t="s">
        <v>1050</v>
      </c>
      <c r="Y303" s="63" t="s">
        <v>1154</v>
      </c>
      <c r="Z303" s="64">
        <v>10.199999999999999</v>
      </c>
      <c r="AA303" s="1"/>
    </row>
    <row r="304" spans="2:27" ht="16" customHeight="1" x14ac:dyDescent="0.2">
      <c r="B304" s="6"/>
      <c r="D304"/>
      <c r="F304" s="6"/>
      <c r="G304" s="6"/>
      <c r="H304" s="6"/>
      <c r="I304" s="6"/>
      <c r="N304" s="5"/>
      <c r="O304"/>
      <c r="P304"/>
      <c r="Q304"/>
      <c r="R304" s="5"/>
      <c r="S304" s="5"/>
      <c r="T304" s="1"/>
      <c r="U304" s="54"/>
      <c r="V304" s="1"/>
      <c r="W304" s="66">
        <v>5364</v>
      </c>
      <c r="X304" s="66" t="s">
        <v>1051</v>
      </c>
      <c r="Y304" s="63" t="s">
        <v>1154</v>
      </c>
      <c r="Z304" s="64">
        <v>10.4</v>
      </c>
      <c r="AA304" s="1"/>
    </row>
    <row r="305" spans="2:27" ht="16" customHeight="1" x14ac:dyDescent="0.2">
      <c r="B305" s="6"/>
      <c r="D305"/>
      <c r="F305" s="6"/>
      <c r="G305" s="6"/>
      <c r="H305" s="6"/>
      <c r="I305" s="6"/>
      <c r="N305" s="5"/>
      <c r="O305"/>
      <c r="P305"/>
      <c r="Q305"/>
      <c r="R305" s="5"/>
      <c r="S305" s="5"/>
      <c r="T305" s="1"/>
      <c r="U305" s="54"/>
      <c r="V305" s="1"/>
      <c r="W305" s="66">
        <v>5466</v>
      </c>
      <c r="X305" s="66" t="s">
        <v>1052</v>
      </c>
      <c r="Y305" s="63" t="s">
        <v>1155</v>
      </c>
      <c r="Z305" s="64">
        <v>9.1</v>
      </c>
      <c r="AA305" s="1"/>
    </row>
    <row r="306" spans="2:27" ht="16" customHeight="1" x14ac:dyDescent="0.2">
      <c r="B306" s="6"/>
      <c r="D306"/>
      <c r="F306" s="6"/>
      <c r="G306" s="6"/>
      <c r="H306" s="6"/>
      <c r="I306" s="6"/>
      <c r="N306" s="5"/>
      <c r="O306"/>
      <c r="P306"/>
      <c r="Q306"/>
      <c r="R306" s="5"/>
      <c r="S306" s="5"/>
      <c r="T306" s="1"/>
      <c r="U306" s="54"/>
      <c r="V306" s="1"/>
      <c r="W306" s="66">
        <v>5473</v>
      </c>
      <c r="X306" s="66" t="s">
        <v>1053</v>
      </c>
      <c r="Y306" s="63" t="s">
        <v>1154</v>
      </c>
      <c r="Z306" s="64">
        <v>11.4</v>
      </c>
      <c r="AA306" s="1"/>
    </row>
    <row r="307" spans="2:27" ht="16" customHeight="1" x14ac:dyDescent="0.2">
      <c r="B307" s="6"/>
      <c r="D307"/>
      <c r="F307" s="6"/>
      <c r="G307" s="6"/>
      <c r="H307" s="6"/>
      <c r="I307" s="6"/>
      <c r="N307" s="5"/>
      <c r="O307"/>
      <c r="P307"/>
      <c r="Q307"/>
      <c r="R307" s="5"/>
      <c r="S307" s="5"/>
      <c r="T307" s="1"/>
      <c r="U307" s="54"/>
      <c r="V307" s="1"/>
      <c r="W307" s="66">
        <v>5474</v>
      </c>
      <c r="X307" s="66" t="s">
        <v>1054</v>
      </c>
      <c r="Y307" s="63" t="s">
        <v>1154</v>
      </c>
      <c r="Z307" s="64">
        <v>10.9</v>
      </c>
      <c r="AA307" s="1"/>
    </row>
    <row r="308" spans="2:27" ht="16" customHeight="1" x14ac:dyDescent="0.2">
      <c r="B308" s="6"/>
      <c r="D308"/>
      <c r="F308" s="6"/>
      <c r="G308" s="6"/>
      <c r="H308" s="6"/>
      <c r="I308" s="6"/>
      <c r="N308" s="5"/>
      <c r="O308"/>
      <c r="P308"/>
      <c r="Q308"/>
      <c r="R308" s="5"/>
      <c r="S308" s="5"/>
      <c r="T308" s="1"/>
      <c r="U308" s="54"/>
      <c r="V308" s="1"/>
      <c r="W308" s="66">
        <v>5557</v>
      </c>
      <c r="X308" s="66" t="s">
        <v>1055</v>
      </c>
      <c r="Y308" s="63" t="s">
        <v>1154</v>
      </c>
      <c r="Z308" s="64">
        <v>11.1</v>
      </c>
      <c r="AA308" s="1"/>
    </row>
    <row r="309" spans="2:27" ht="16" customHeight="1" x14ac:dyDescent="0.2">
      <c r="B309" s="6"/>
      <c r="D309"/>
      <c r="F309" s="6"/>
      <c r="G309" s="6"/>
      <c r="H309" s="6"/>
      <c r="I309" s="6"/>
      <c r="N309" s="5"/>
      <c r="O309"/>
      <c r="P309"/>
      <c r="Q309"/>
      <c r="R309" s="5"/>
      <c r="S309" s="5"/>
      <c r="T309" s="1"/>
      <c r="U309" s="54"/>
      <c r="V309" s="1"/>
      <c r="W309" s="66">
        <v>5566</v>
      </c>
      <c r="X309" s="66" t="s">
        <v>1056</v>
      </c>
      <c r="Y309" s="63" t="s">
        <v>1154</v>
      </c>
      <c r="Z309" s="64">
        <v>10.5</v>
      </c>
      <c r="AA309" s="1"/>
    </row>
    <row r="310" spans="2:27" ht="16" customHeight="1" x14ac:dyDescent="0.2">
      <c r="B310" s="6"/>
      <c r="D310"/>
      <c r="F310" s="6"/>
      <c r="G310" s="6"/>
      <c r="H310" s="6"/>
      <c r="I310" s="6"/>
      <c r="N310" s="5"/>
      <c r="O310"/>
      <c r="P310"/>
      <c r="Q310"/>
      <c r="R310" s="5"/>
      <c r="S310" s="5"/>
      <c r="T310" s="1"/>
      <c r="U310" s="54"/>
      <c r="V310" s="1"/>
      <c r="W310" s="66">
        <v>5576</v>
      </c>
      <c r="X310" s="66" t="s">
        <v>1057</v>
      </c>
      <c r="Y310" s="63" t="s">
        <v>1154</v>
      </c>
      <c r="Z310" s="64">
        <v>10.9</v>
      </c>
      <c r="AA310" s="1"/>
    </row>
    <row r="311" spans="2:27" ht="16" customHeight="1" x14ac:dyDescent="0.2">
      <c r="B311" s="6"/>
      <c r="D311"/>
      <c r="F311" s="6"/>
      <c r="G311" s="6"/>
      <c r="H311" s="6"/>
      <c r="I311" s="6"/>
      <c r="N311" s="5"/>
      <c r="O311"/>
      <c r="P311"/>
      <c r="Q311"/>
      <c r="R311" s="5"/>
      <c r="S311" s="5"/>
      <c r="T311" s="1"/>
      <c r="U311" s="54"/>
      <c r="V311" s="1"/>
      <c r="W311" s="66">
        <v>5631</v>
      </c>
      <c r="X311" s="66" t="s">
        <v>1058</v>
      </c>
      <c r="Y311" s="63" t="s">
        <v>1154</v>
      </c>
      <c r="Z311" s="64">
        <v>13</v>
      </c>
      <c r="AA311" s="1"/>
    </row>
    <row r="312" spans="2:27" ht="16" customHeight="1" x14ac:dyDescent="0.2">
      <c r="B312" s="6"/>
      <c r="D312"/>
      <c r="F312" s="6"/>
      <c r="G312" s="6"/>
      <c r="H312" s="6"/>
      <c r="I312" s="6"/>
      <c r="N312" s="5"/>
      <c r="O312"/>
      <c r="P312"/>
      <c r="Q312"/>
      <c r="R312" s="5"/>
      <c r="S312" s="5"/>
      <c r="T312" s="1"/>
      <c r="U312" s="54"/>
      <c r="V312" s="1"/>
      <c r="W312" s="66">
        <v>5634</v>
      </c>
      <c r="X312" s="66" t="s">
        <v>1059</v>
      </c>
      <c r="Y312" s="63" t="s">
        <v>1155</v>
      </c>
      <c r="Z312" s="64">
        <v>9.6</v>
      </c>
      <c r="AA312" s="1"/>
    </row>
    <row r="313" spans="2:27" ht="16" customHeight="1" x14ac:dyDescent="0.2">
      <c r="B313" s="6"/>
      <c r="D313"/>
      <c r="F313" s="6"/>
      <c r="G313" s="6"/>
      <c r="H313" s="6"/>
      <c r="I313" s="6"/>
      <c r="N313" s="5"/>
      <c r="O313"/>
      <c r="P313"/>
      <c r="Q313"/>
      <c r="R313" s="5"/>
      <c r="S313" s="5"/>
      <c r="T313" s="1"/>
      <c r="U313" s="54"/>
      <c r="V313" s="1"/>
      <c r="W313" s="66">
        <v>5676</v>
      </c>
      <c r="X313" s="66" t="s">
        <v>1060</v>
      </c>
      <c r="Y313" s="63" t="s">
        <v>1154</v>
      </c>
      <c r="Z313" s="64">
        <v>10.9</v>
      </c>
      <c r="AA313" s="1"/>
    </row>
    <row r="314" spans="2:27" ht="16" customHeight="1" x14ac:dyDescent="0.2">
      <c r="B314" s="6"/>
      <c r="D314"/>
      <c r="F314" s="6"/>
      <c r="G314" s="6"/>
      <c r="H314" s="6"/>
      <c r="I314" s="6"/>
      <c r="N314" s="5"/>
      <c r="O314"/>
      <c r="P314"/>
      <c r="Q314"/>
      <c r="R314" s="5"/>
      <c r="S314" s="5"/>
      <c r="T314" s="1"/>
      <c r="U314" s="54"/>
      <c r="V314" s="1"/>
      <c r="W314" s="66">
        <v>5689</v>
      </c>
      <c r="X314" s="66" t="s">
        <v>1061</v>
      </c>
      <c r="Y314" s="63" t="s">
        <v>1154</v>
      </c>
      <c r="Z314" s="64">
        <v>11.9</v>
      </c>
      <c r="AA314" s="1"/>
    </row>
    <row r="315" spans="2:27" ht="16" customHeight="1" x14ac:dyDescent="0.2">
      <c r="B315" s="6"/>
      <c r="D315"/>
      <c r="F315" s="6"/>
      <c r="G315" s="6"/>
      <c r="H315" s="6"/>
      <c r="I315" s="6"/>
      <c r="N315" s="5"/>
      <c r="O315"/>
      <c r="P315"/>
      <c r="Q315"/>
      <c r="R315" s="5"/>
      <c r="S315" s="5"/>
      <c r="T315" s="1"/>
      <c r="U315" s="54"/>
      <c r="V315" s="1"/>
      <c r="W315" s="66">
        <v>5694</v>
      </c>
      <c r="X315" s="66" t="s">
        <v>1062</v>
      </c>
      <c r="Y315" s="63" t="s">
        <v>1155</v>
      </c>
      <c r="Z315" s="64">
        <v>10.199999999999999</v>
      </c>
      <c r="AA315" s="1"/>
    </row>
    <row r="316" spans="2:27" ht="16" customHeight="1" x14ac:dyDescent="0.2">
      <c r="B316" s="6"/>
      <c r="D316"/>
      <c r="F316" s="6"/>
      <c r="G316" s="6"/>
      <c r="H316" s="6"/>
      <c r="I316" s="6"/>
      <c r="N316" s="5"/>
      <c r="O316"/>
      <c r="P316"/>
      <c r="Q316"/>
      <c r="R316" s="5"/>
      <c r="S316" s="5"/>
      <c r="T316" s="1"/>
      <c r="U316" s="54"/>
      <c r="V316" s="1"/>
      <c r="W316" s="66">
        <v>5746</v>
      </c>
      <c r="X316" s="66" t="s">
        <v>1063</v>
      </c>
      <c r="Y316" s="63" t="s">
        <v>1154</v>
      </c>
      <c r="Z316" s="64">
        <v>10.6</v>
      </c>
      <c r="AA316" s="1"/>
    </row>
    <row r="317" spans="2:27" ht="16" customHeight="1" x14ac:dyDescent="0.2">
      <c r="B317" s="6"/>
      <c r="D317"/>
      <c r="F317" s="6"/>
      <c r="G317" s="6"/>
      <c r="H317" s="6"/>
      <c r="I317" s="6"/>
      <c r="N317" s="5"/>
      <c r="O317"/>
      <c r="P317"/>
      <c r="Q317"/>
      <c r="R317" s="5"/>
      <c r="S317" s="5"/>
      <c r="T317" s="1"/>
      <c r="U317" s="54"/>
      <c r="V317" s="1"/>
      <c r="W317" s="66">
        <v>5846</v>
      </c>
      <c r="X317" s="66" t="s">
        <v>1064</v>
      </c>
      <c r="Y317" s="63" t="s">
        <v>1154</v>
      </c>
      <c r="Z317" s="64">
        <v>10.199999999999999</v>
      </c>
      <c r="AA317" s="1"/>
    </row>
    <row r="318" spans="2:27" ht="16" customHeight="1" x14ac:dyDescent="0.2">
      <c r="B318" s="6"/>
      <c r="D318"/>
      <c r="F318" s="6"/>
      <c r="G318" s="6"/>
      <c r="H318" s="6"/>
      <c r="I318" s="6"/>
      <c r="N318" s="5"/>
      <c r="O318"/>
      <c r="P318"/>
      <c r="Q318"/>
      <c r="R318" s="5"/>
      <c r="S318" s="5"/>
      <c r="T318" s="1"/>
      <c r="U318" s="54"/>
      <c r="V318" s="1"/>
      <c r="W318" s="66">
        <v>5866</v>
      </c>
      <c r="X318" s="79" t="s">
        <v>342</v>
      </c>
      <c r="Y318" s="63" t="s">
        <v>1154</v>
      </c>
      <c r="Z318" s="64">
        <v>10</v>
      </c>
      <c r="AA318" s="1"/>
    </row>
    <row r="319" spans="2:27" ht="16" customHeight="1" x14ac:dyDescent="0.2">
      <c r="B319" s="6"/>
      <c r="D319"/>
      <c r="F319" s="6"/>
      <c r="G319" s="6"/>
      <c r="H319" s="6"/>
      <c r="I319" s="6"/>
      <c r="N319" s="5"/>
      <c r="O319"/>
      <c r="P319"/>
      <c r="Q319"/>
      <c r="R319" s="5"/>
      <c r="S319" s="5"/>
      <c r="T319" s="1"/>
      <c r="U319" s="54"/>
      <c r="V319" s="1"/>
      <c r="W319" s="66">
        <v>5897</v>
      </c>
      <c r="X319" s="66" t="s">
        <v>1065</v>
      </c>
      <c r="Y319" s="63" t="s">
        <v>1155</v>
      </c>
      <c r="Z319" s="64">
        <v>8.6</v>
      </c>
      <c r="AA319" s="1"/>
    </row>
    <row r="320" spans="2:27" ht="16" customHeight="1" x14ac:dyDescent="0.2">
      <c r="B320" s="6"/>
      <c r="D320"/>
      <c r="F320" s="6"/>
      <c r="G320" s="6"/>
      <c r="H320" s="6"/>
      <c r="I320" s="6"/>
      <c r="N320" s="5"/>
      <c r="O320"/>
      <c r="P320"/>
      <c r="Q320"/>
      <c r="R320" s="5"/>
      <c r="S320" s="5"/>
      <c r="T320" s="1"/>
      <c r="U320" s="54"/>
      <c r="V320" s="1"/>
      <c r="W320" s="66">
        <v>5907</v>
      </c>
      <c r="X320" s="66" t="s">
        <v>1066</v>
      </c>
      <c r="Y320" s="63" t="s">
        <v>1154</v>
      </c>
      <c r="Z320" s="64">
        <v>10.4</v>
      </c>
      <c r="AA320" s="1"/>
    </row>
    <row r="321" spans="2:27" ht="16" customHeight="1" x14ac:dyDescent="0.2">
      <c r="B321" s="6"/>
      <c r="D321"/>
      <c r="F321" s="6"/>
      <c r="G321" s="6"/>
      <c r="H321" s="6"/>
      <c r="I321" s="6"/>
      <c r="N321" s="5"/>
      <c r="O321"/>
      <c r="P321"/>
      <c r="Q321"/>
      <c r="R321" s="5"/>
      <c r="S321" s="5"/>
      <c r="T321" s="1"/>
      <c r="U321" s="54"/>
      <c r="V321" s="1"/>
      <c r="W321" s="66">
        <v>5982</v>
      </c>
      <c r="X321" s="66" t="s">
        <v>1067</v>
      </c>
      <c r="Y321" s="63" t="s">
        <v>1154</v>
      </c>
      <c r="Z321" s="64">
        <v>11.1</v>
      </c>
      <c r="AA321" s="1"/>
    </row>
    <row r="322" spans="2:27" ht="16" customHeight="1" x14ac:dyDescent="0.2">
      <c r="B322" s="6"/>
      <c r="D322"/>
      <c r="F322" s="6"/>
      <c r="G322" s="6"/>
      <c r="H322" s="6"/>
      <c r="I322" s="6"/>
      <c r="N322" s="5"/>
      <c r="O322"/>
      <c r="P322"/>
      <c r="Q322"/>
      <c r="R322" s="5"/>
      <c r="S322" s="5"/>
      <c r="T322" s="1"/>
      <c r="U322" s="54"/>
      <c r="V322" s="1"/>
      <c r="W322" s="66">
        <v>6118</v>
      </c>
      <c r="X322" s="66" t="s">
        <v>1068</v>
      </c>
      <c r="Y322" s="63" t="s">
        <v>1154</v>
      </c>
      <c r="Z322" s="64">
        <v>12</v>
      </c>
      <c r="AA322" s="1"/>
    </row>
    <row r="323" spans="2:27" ht="16" customHeight="1" x14ac:dyDescent="0.2">
      <c r="B323" s="6"/>
      <c r="D323"/>
      <c r="F323" s="6"/>
      <c r="G323" s="6"/>
      <c r="H323" s="6"/>
      <c r="I323" s="6"/>
      <c r="N323" s="5"/>
      <c r="O323"/>
      <c r="P323"/>
      <c r="Q323"/>
      <c r="R323" s="5"/>
      <c r="S323" s="5"/>
      <c r="T323" s="1"/>
      <c r="U323" s="54"/>
      <c r="V323" s="1"/>
      <c r="W323" s="66">
        <v>6144</v>
      </c>
      <c r="X323" s="66" t="s">
        <v>1069</v>
      </c>
      <c r="Y323" s="63" t="s">
        <v>1155</v>
      </c>
      <c r="Z323" s="64">
        <v>9.1</v>
      </c>
      <c r="AA323" s="1"/>
    </row>
    <row r="324" spans="2:27" ht="16" customHeight="1" x14ac:dyDescent="0.2">
      <c r="B324" s="6"/>
      <c r="D324"/>
      <c r="F324" s="6"/>
      <c r="G324" s="6"/>
      <c r="H324" s="6"/>
      <c r="I324" s="6"/>
      <c r="N324" s="5"/>
      <c r="O324"/>
      <c r="P324"/>
      <c r="Q324"/>
      <c r="R324" s="5"/>
      <c r="S324" s="5"/>
      <c r="T324" s="1"/>
      <c r="U324" s="54"/>
      <c r="V324" s="1"/>
      <c r="W324" s="66">
        <v>6171</v>
      </c>
      <c r="X324" s="79" t="s">
        <v>347</v>
      </c>
      <c r="Y324" s="63" t="s">
        <v>1155</v>
      </c>
      <c r="Z324" s="64">
        <v>8.1</v>
      </c>
      <c r="AA324" s="1"/>
    </row>
    <row r="325" spans="2:27" ht="16" customHeight="1" x14ac:dyDescent="0.2">
      <c r="B325" s="6"/>
      <c r="D325"/>
      <c r="F325" s="6"/>
      <c r="G325" s="6"/>
      <c r="H325" s="6"/>
      <c r="I325" s="6"/>
      <c r="N325" s="5"/>
      <c r="O325"/>
      <c r="P325"/>
      <c r="Q325"/>
      <c r="R325" s="5"/>
      <c r="S325" s="5"/>
      <c r="T325" s="1"/>
      <c r="U325" s="54"/>
      <c r="V325" s="1"/>
      <c r="W325" s="66">
        <v>6207</v>
      </c>
      <c r="X325" s="66" t="s">
        <v>1070</v>
      </c>
      <c r="Y325" s="63" t="s">
        <v>1154</v>
      </c>
      <c r="Z325" s="64">
        <v>11.6</v>
      </c>
      <c r="AA325" s="1"/>
    </row>
    <row r="326" spans="2:27" ht="16" customHeight="1" x14ac:dyDescent="0.2">
      <c r="B326" s="6"/>
      <c r="D326"/>
      <c r="F326" s="6"/>
      <c r="G326" s="6"/>
      <c r="H326" s="6"/>
      <c r="I326" s="6"/>
      <c r="N326" s="5"/>
      <c r="O326"/>
      <c r="P326"/>
      <c r="Q326"/>
      <c r="R326" s="5"/>
      <c r="S326" s="5"/>
      <c r="T326" s="1"/>
      <c r="U326" s="54"/>
      <c r="V326" s="1"/>
      <c r="W326" s="66">
        <v>6217</v>
      </c>
      <c r="X326" s="66" t="s">
        <v>1071</v>
      </c>
      <c r="Y326" s="63" t="s">
        <v>1154</v>
      </c>
      <c r="Z326" s="64">
        <v>11.2</v>
      </c>
      <c r="AA326" s="1"/>
    </row>
    <row r="327" spans="2:27" ht="16" customHeight="1" x14ac:dyDescent="0.2">
      <c r="B327" s="6"/>
      <c r="D327"/>
      <c r="F327" s="6"/>
      <c r="G327" s="6"/>
      <c r="H327" s="6"/>
      <c r="I327" s="6"/>
      <c r="N327" s="5"/>
      <c r="O327"/>
      <c r="P327"/>
      <c r="Q327"/>
      <c r="R327" s="5"/>
      <c r="S327" s="5"/>
      <c r="T327" s="1"/>
      <c r="U327" s="54"/>
      <c r="V327" s="1"/>
      <c r="W327" s="66">
        <v>6229</v>
      </c>
      <c r="X327" s="66" t="s">
        <v>1072</v>
      </c>
      <c r="Y327" s="63" t="s">
        <v>1155</v>
      </c>
      <c r="Z327" s="64">
        <v>9.4</v>
      </c>
      <c r="AA327" s="1"/>
    </row>
    <row r="328" spans="2:27" ht="16" customHeight="1" x14ac:dyDescent="0.2">
      <c r="B328" s="6"/>
      <c r="D328"/>
      <c r="F328" s="6"/>
      <c r="G328" s="6"/>
      <c r="H328" s="6"/>
      <c r="I328" s="6"/>
      <c r="N328" s="5"/>
      <c r="O328"/>
      <c r="P328"/>
      <c r="Q328"/>
      <c r="R328" s="5"/>
      <c r="S328" s="5"/>
      <c r="T328" s="1"/>
      <c r="U328" s="54"/>
      <c r="V328" s="1"/>
      <c r="W328" s="66">
        <v>6235</v>
      </c>
      <c r="X328" s="66" t="s">
        <v>1073</v>
      </c>
      <c r="Y328" s="63" t="s">
        <v>1155</v>
      </c>
      <c r="Z328" s="64">
        <v>10.199999999999999</v>
      </c>
      <c r="AA328" s="1"/>
    </row>
    <row r="329" spans="2:27" ht="16" customHeight="1" x14ac:dyDescent="0.2">
      <c r="B329" s="6"/>
      <c r="D329"/>
      <c r="F329" s="6"/>
      <c r="G329" s="6"/>
      <c r="H329" s="6"/>
      <c r="I329" s="6"/>
      <c r="N329" s="5"/>
      <c r="O329"/>
      <c r="P329"/>
      <c r="Q329"/>
      <c r="R329" s="5"/>
      <c r="S329" s="5"/>
      <c r="T329" s="1"/>
      <c r="U329" s="54"/>
      <c r="V329" s="1"/>
      <c r="W329" s="66">
        <v>6284</v>
      </c>
      <c r="X329" s="66" t="s">
        <v>1074</v>
      </c>
      <c r="Y329" s="63" t="s">
        <v>1155</v>
      </c>
      <c r="Z329" s="64">
        <v>9</v>
      </c>
      <c r="AA329" s="1"/>
    </row>
    <row r="330" spans="2:27" ht="16" customHeight="1" x14ac:dyDescent="0.2">
      <c r="B330" s="6"/>
      <c r="D330"/>
      <c r="F330" s="6"/>
      <c r="G330" s="6"/>
      <c r="H330" s="6"/>
      <c r="I330" s="6"/>
      <c r="N330" s="5"/>
      <c r="O330"/>
      <c r="P330"/>
      <c r="Q330"/>
      <c r="R330" s="5"/>
      <c r="S330" s="5"/>
      <c r="T330" s="1"/>
      <c r="U330" s="54"/>
      <c r="V330" s="1"/>
      <c r="W330" s="66">
        <v>6287</v>
      </c>
      <c r="X330" s="66" t="s">
        <v>1075</v>
      </c>
      <c r="Y330" s="63" t="s">
        <v>1155</v>
      </c>
      <c r="Z330" s="64">
        <v>9.1999999999999993</v>
      </c>
      <c r="AA330" s="1"/>
    </row>
    <row r="331" spans="2:27" ht="16" customHeight="1" x14ac:dyDescent="0.2">
      <c r="B331" s="6"/>
      <c r="D331"/>
      <c r="F331" s="6"/>
      <c r="G331" s="6"/>
      <c r="H331" s="6"/>
      <c r="I331" s="6"/>
      <c r="N331" s="5"/>
      <c r="O331"/>
      <c r="P331"/>
      <c r="Q331"/>
      <c r="R331" s="5"/>
      <c r="S331" s="5"/>
      <c r="T331" s="1"/>
      <c r="U331" s="54"/>
      <c r="V331" s="1"/>
      <c r="W331" s="66">
        <v>6293</v>
      </c>
      <c r="X331" s="66" t="s">
        <v>1076</v>
      </c>
      <c r="Y331" s="63" t="s">
        <v>1155</v>
      </c>
      <c r="Z331" s="64">
        <v>8.1999999999999993</v>
      </c>
      <c r="AA331" s="1"/>
    </row>
    <row r="332" spans="2:27" ht="16" customHeight="1" x14ac:dyDescent="0.2">
      <c r="B332" s="6"/>
      <c r="D332"/>
      <c r="F332" s="6"/>
      <c r="G332" s="6"/>
      <c r="H332" s="6"/>
      <c r="I332" s="6"/>
      <c r="N332" s="5"/>
      <c r="O332"/>
      <c r="P332"/>
      <c r="Q332"/>
      <c r="R332" s="5"/>
      <c r="S332" s="5"/>
      <c r="T332" s="1"/>
      <c r="U332" s="54"/>
      <c r="V332" s="1"/>
      <c r="W332" s="66">
        <v>6304</v>
      </c>
      <c r="X332" s="66" t="s">
        <v>1077</v>
      </c>
      <c r="Y332" s="63" t="s">
        <v>1155</v>
      </c>
      <c r="Z332" s="64">
        <v>8.4</v>
      </c>
      <c r="AA332" s="1"/>
    </row>
    <row r="333" spans="2:27" ht="16" customHeight="1" x14ac:dyDescent="0.2">
      <c r="B333" s="6"/>
      <c r="D333"/>
      <c r="F333" s="6"/>
      <c r="G333" s="6"/>
      <c r="H333" s="6"/>
      <c r="I333" s="6"/>
      <c r="N333" s="5"/>
      <c r="O333"/>
      <c r="P333"/>
      <c r="Q333"/>
      <c r="R333" s="5"/>
      <c r="S333" s="5"/>
      <c r="T333" s="1"/>
      <c r="U333" s="54"/>
      <c r="V333" s="1"/>
      <c r="W333" s="66">
        <v>6316</v>
      </c>
      <c r="X333" s="66" t="s">
        <v>1078</v>
      </c>
      <c r="Y333" s="63" t="s">
        <v>1155</v>
      </c>
      <c r="Z333" s="64">
        <v>9</v>
      </c>
      <c r="AA333" s="1"/>
    </row>
    <row r="334" spans="2:27" ht="16" customHeight="1" x14ac:dyDescent="0.2">
      <c r="B334" s="6"/>
      <c r="D334"/>
      <c r="F334" s="6"/>
      <c r="G334" s="6"/>
      <c r="H334" s="6"/>
      <c r="I334" s="6"/>
      <c r="N334" s="5"/>
      <c r="O334"/>
      <c r="P334"/>
      <c r="Q334"/>
      <c r="R334" s="5"/>
      <c r="S334" s="5"/>
      <c r="T334" s="1"/>
      <c r="U334" s="54"/>
      <c r="V334" s="1"/>
      <c r="W334" s="66">
        <v>6342</v>
      </c>
      <c r="X334" s="66" t="s">
        <v>1079</v>
      </c>
      <c r="Y334" s="63" t="s">
        <v>1155</v>
      </c>
      <c r="Z334" s="64">
        <v>9.9</v>
      </c>
      <c r="AA334" s="1"/>
    </row>
    <row r="335" spans="2:27" ht="16" customHeight="1" x14ac:dyDescent="0.2">
      <c r="B335" s="6"/>
      <c r="D335"/>
      <c r="F335" s="6"/>
      <c r="G335" s="6"/>
      <c r="H335" s="6"/>
      <c r="I335" s="6"/>
      <c r="N335" s="5"/>
      <c r="O335"/>
      <c r="P335"/>
      <c r="Q335"/>
      <c r="R335" s="5"/>
      <c r="S335" s="5"/>
      <c r="T335" s="1"/>
      <c r="U335" s="54"/>
      <c r="V335" s="1"/>
      <c r="W335" s="66">
        <v>6355</v>
      </c>
      <c r="X335" s="66" t="s">
        <v>1080</v>
      </c>
      <c r="Y335" s="63" t="s">
        <v>1155</v>
      </c>
      <c r="Z335" s="64">
        <v>9.6</v>
      </c>
      <c r="AA335" s="1"/>
    </row>
    <row r="336" spans="2:27" ht="16" customHeight="1" x14ac:dyDescent="0.2">
      <c r="B336" s="6"/>
      <c r="D336"/>
      <c r="F336" s="6"/>
      <c r="G336" s="6"/>
      <c r="H336" s="6"/>
      <c r="I336" s="6"/>
      <c r="N336" s="5"/>
      <c r="O336"/>
      <c r="P336"/>
      <c r="Q336"/>
      <c r="R336" s="5"/>
      <c r="S336" s="5"/>
      <c r="T336" s="1"/>
      <c r="U336" s="54"/>
      <c r="V336" s="1"/>
      <c r="W336" s="66">
        <v>6356</v>
      </c>
      <c r="X336" s="66" t="s">
        <v>1081</v>
      </c>
      <c r="Y336" s="63" t="s">
        <v>1155</v>
      </c>
      <c r="Z336" s="64">
        <v>8.4</v>
      </c>
      <c r="AA336" s="1"/>
    </row>
    <row r="337" spans="2:27" ht="16" customHeight="1" x14ac:dyDescent="0.2">
      <c r="B337" s="6"/>
      <c r="D337"/>
      <c r="F337" s="6"/>
      <c r="G337" s="6"/>
      <c r="H337" s="6"/>
      <c r="I337" s="6"/>
      <c r="N337" s="5"/>
      <c r="O337"/>
      <c r="P337"/>
      <c r="Q337"/>
      <c r="R337" s="5"/>
      <c r="S337" s="5"/>
      <c r="T337" s="1"/>
      <c r="U337" s="54"/>
      <c r="V337" s="1"/>
      <c r="W337" s="66">
        <v>6369</v>
      </c>
      <c r="X337" s="66" t="s">
        <v>1082</v>
      </c>
      <c r="Y337" s="63" t="s">
        <v>1152</v>
      </c>
      <c r="Z337" s="64">
        <v>13</v>
      </c>
      <c r="AA337" s="1"/>
    </row>
    <row r="338" spans="2:27" ht="16" customHeight="1" x14ac:dyDescent="0.2">
      <c r="B338" s="6"/>
      <c r="D338"/>
      <c r="F338" s="6"/>
      <c r="G338" s="6"/>
      <c r="H338" s="6"/>
      <c r="I338" s="6"/>
      <c r="N338" s="5"/>
      <c r="O338"/>
      <c r="P338"/>
      <c r="Q338"/>
      <c r="R338" s="5"/>
      <c r="S338" s="5"/>
      <c r="T338" s="1"/>
      <c r="U338" s="54"/>
      <c r="V338" s="1"/>
      <c r="W338" s="66">
        <v>6401</v>
      </c>
      <c r="X338" s="66" t="s">
        <v>1083</v>
      </c>
      <c r="Y338" s="63" t="s">
        <v>1155</v>
      </c>
      <c r="Z338" s="64">
        <v>9.5</v>
      </c>
      <c r="AA338" s="1"/>
    </row>
    <row r="339" spans="2:27" ht="16" customHeight="1" x14ac:dyDescent="0.2">
      <c r="B339" s="6"/>
      <c r="D339"/>
      <c r="F339" s="6"/>
      <c r="G339" s="6"/>
      <c r="H339" s="6"/>
      <c r="I339" s="6"/>
      <c r="N339" s="5"/>
      <c r="O339"/>
      <c r="P339"/>
      <c r="Q339"/>
      <c r="R339" s="5"/>
      <c r="S339" s="5"/>
      <c r="T339" s="1"/>
      <c r="U339" s="54"/>
      <c r="V339" s="1"/>
      <c r="W339" s="66">
        <v>6426</v>
      </c>
      <c r="X339" s="66" t="s">
        <v>1084</v>
      </c>
      <c r="Y339" s="63" t="s">
        <v>1155</v>
      </c>
      <c r="Z339" s="64">
        <v>11.2</v>
      </c>
      <c r="AA339" s="1"/>
    </row>
    <row r="340" spans="2:27" ht="16" customHeight="1" x14ac:dyDescent="0.2">
      <c r="B340" s="6"/>
      <c r="D340"/>
      <c r="F340" s="6"/>
      <c r="G340" s="6"/>
      <c r="H340" s="6"/>
      <c r="I340" s="6"/>
      <c r="N340" s="5"/>
      <c r="O340"/>
      <c r="P340"/>
      <c r="Q340"/>
      <c r="R340" s="5"/>
      <c r="S340" s="5"/>
      <c r="T340" s="1"/>
      <c r="U340" s="54"/>
      <c r="V340" s="1"/>
      <c r="W340" s="66">
        <v>6440</v>
      </c>
      <c r="X340" s="66" t="s">
        <v>1085</v>
      </c>
      <c r="Y340" s="63" t="s">
        <v>1155</v>
      </c>
      <c r="Z340" s="64">
        <v>9.6999999999999993</v>
      </c>
      <c r="AA340" s="1"/>
    </row>
    <row r="341" spans="2:27" ht="16" customHeight="1" x14ac:dyDescent="0.2">
      <c r="B341" s="6"/>
      <c r="D341"/>
      <c r="F341" s="6"/>
      <c r="G341" s="6"/>
      <c r="H341" s="6"/>
      <c r="I341" s="6"/>
      <c r="N341" s="5"/>
      <c r="O341"/>
      <c r="P341"/>
      <c r="Q341"/>
      <c r="R341" s="5"/>
      <c r="S341" s="5"/>
      <c r="T341" s="1"/>
      <c r="U341" s="54"/>
      <c r="V341" s="1"/>
      <c r="W341" s="66">
        <v>6445</v>
      </c>
      <c r="X341" s="66" t="s">
        <v>1086</v>
      </c>
      <c r="Y341" s="63" t="s">
        <v>1152</v>
      </c>
      <c r="Z341" s="64">
        <v>13</v>
      </c>
      <c r="AA341" s="1"/>
    </row>
    <row r="342" spans="2:27" ht="16" customHeight="1" x14ac:dyDescent="0.2">
      <c r="B342" s="6"/>
      <c r="D342"/>
      <c r="F342" s="6"/>
      <c r="G342" s="6"/>
      <c r="H342" s="6"/>
      <c r="I342" s="6"/>
      <c r="N342" s="5"/>
      <c r="O342"/>
      <c r="P342"/>
      <c r="Q342"/>
      <c r="R342" s="5"/>
      <c r="S342" s="5"/>
      <c r="T342" s="1"/>
      <c r="U342" s="54"/>
      <c r="V342" s="1"/>
      <c r="W342" s="66">
        <v>6451</v>
      </c>
      <c r="X342" s="66" t="s">
        <v>1087</v>
      </c>
      <c r="Y342" s="63" t="s">
        <v>1153</v>
      </c>
      <c r="Z342" s="64">
        <v>8</v>
      </c>
      <c r="AA342" s="1"/>
    </row>
    <row r="343" spans="2:27" ht="16" customHeight="1" x14ac:dyDescent="0.2">
      <c r="B343" s="6"/>
      <c r="D343"/>
      <c r="F343" s="6"/>
      <c r="G343" s="6"/>
      <c r="H343" s="6"/>
      <c r="I343" s="6"/>
      <c r="N343" s="5"/>
      <c r="O343"/>
      <c r="P343"/>
      <c r="Q343"/>
      <c r="R343" s="5"/>
      <c r="S343" s="5"/>
      <c r="T343" s="1"/>
      <c r="U343" s="54"/>
      <c r="V343" s="1"/>
      <c r="W343" s="66">
        <v>6514</v>
      </c>
      <c r="X343" s="79" t="s">
        <v>260</v>
      </c>
      <c r="Y343" s="63" t="s">
        <v>1157</v>
      </c>
      <c r="Z343" s="64">
        <v>6.3</v>
      </c>
      <c r="AA343" s="1"/>
    </row>
    <row r="344" spans="2:27" ht="16" customHeight="1" x14ac:dyDescent="0.2">
      <c r="B344" s="6"/>
      <c r="D344"/>
      <c r="F344" s="6"/>
      <c r="G344" s="6"/>
      <c r="H344" s="6"/>
      <c r="I344" s="6"/>
      <c r="N344" s="5"/>
      <c r="O344"/>
      <c r="P344"/>
      <c r="Q344"/>
      <c r="R344" s="5"/>
      <c r="S344" s="5"/>
      <c r="T344" s="1"/>
      <c r="U344" s="54"/>
      <c r="V344" s="1"/>
      <c r="W344" s="66">
        <v>6517</v>
      </c>
      <c r="X344" s="66" t="s">
        <v>1088</v>
      </c>
      <c r="Y344" s="63" t="s">
        <v>1155</v>
      </c>
      <c r="Z344" s="64">
        <v>10.3</v>
      </c>
      <c r="AA344" s="1"/>
    </row>
    <row r="345" spans="2:27" ht="16" customHeight="1" x14ac:dyDescent="0.2">
      <c r="B345" s="6"/>
      <c r="D345"/>
      <c r="F345" s="6"/>
      <c r="G345" s="6"/>
      <c r="H345" s="6"/>
      <c r="I345" s="6"/>
      <c r="N345" s="5"/>
      <c r="O345"/>
      <c r="P345"/>
      <c r="Q345"/>
      <c r="R345" s="5"/>
      <c r="S345" s="5"/>
      <c r="T345" s="1"/>
      <c r="U345" s="54"/>
      <c r="V345" s="1"/>
      <c r="W345" s="66">
        <v>6520</v>
      </c>
      <c r="X345" s="66" t="s">
        <v>1089</v>
      </c>
      <c r="Y345" s="63" t="s">
        <v>1153</v>
      </c>
      <c r="Z345" s="64">
        <v>8</v>
      </c>
      <c r="AA345" s="1"/>
    </row>
    <row r="346" spans="2:27" ht="16" customHeight="1" x14ac:dyDescent="0.2">
      <c r="B346" s="6"/>
      <c r="D346"/>
      <c r="F346" s="6"/>
      <c r="G346" s="6"/>
      <c r="H346" s="6"/>
      <c r="I346" s="6"/>
      <c r="N346" s="5"/>
      <c r="O346"/>
      <c r="P346"/>
      <c r="Q346"/>
      <c r="R346" s="5"/>
      <c r="S346" s="5"/>
      <c r="T346" s="1"/>
      <c r="U346" s="54"/>
      <c r="V346" s="1"/>
      <c r="W346" s="66">
        <v>6522</v>
      </c>
      <c r="X346" s="66" t="s">
        <v>1090</v>
      </c>
      <c r="Y346" s="63" t="s">
        <v>1155</v>
      </c>
      <c r="Z346" s="64">
        <v>8.6</v>
      </c>
      <c r="AA346" s="1"/>
    </row>
    <row r="347" spans="2:27" ht="16" customHeight="1" x14ac:dyDescent="0.2">
      <c r="B347" s="6"/>
      <c r="D347"/>
      <c r="F347" s="6"/>
      <c r="G347" s="6"/>
      <c r="H347" s="6"/>
      <c r="I347" s="6"/>
      <c r="N347" s="5"/>
      <c r="O347"/>
      <c r="P347"/>
      <c r="Q347"/>
      <c r="R347" s="5"/>
      <c r="S347" s="5"/>
      <c r="T347" s="1"/>
      <c r="U347" s="54"/>
      <c r="V347" s="1"/>
      <c r="W347" s="66">
        <v>6528</v>
      </c>
      <c r="X347" s="66" t="s">
        <v>1091</v>
      </c>
      <c r="Y347" s="63" t="s">
        <v>1155</v>
      </c>
      <c r="Z347" s="64">
        <v>9.5</v>
      </c>
      <c r="AA347" s="1"/>
    </row>
    <row r="348" spans="2:27" ht="16" customHeight="1" x14ac:dyDescent="0.2">
      <c r="B348" s="6"/>
      <c r="D348"/>
      <c r="F348" s="6"/>
      <c r="G348" s="6"/>
      <c r="H348" s="6"/>
      <c r="I348" s="6"/>
      <c r="N348" s="5"/>
      <c r="O348"/>
      <c r="P348"/>
      <c r="Q348"/>
      <c r="R348" s="5"/>
      <c r="S348" s="5"/>
      <c r="T348" s="1"/>
      <c r="U348" s="54"/>
      <c r="V348" s="1"/>
      <c r="W348" s="66">
        <v>6540</v>
      </c>
      <c r="X348" s="66" t="s">
        <v>352</v>
      </c>
      <c r="Y348" s="63" t="s">
        <v>1153</v>
      </c>
      <c r="Z348" s="64">
        <v>15</v>
      </c>
      <c r="AA348" s="1"/>
    </row>
    <row r="349" spans="2:27" ht="16" customHeight="1" x14ac:dyDescent="0.2">
      <c r="B349" s="6"/>
      <c r="D349"/>
      <c r="F349" s="6"/>
      <c r="G349" s="6"/>
      <c r="H349" s="6"/>
      <c r="I349" s="6"/>
      <c r="N349" s="5"/>
      <c r="O349"/>
      <c r="P349"/>
      <c r="Q349"/>
      <c r="R349" s="5"/>
      <c r="S349" s="5"/>
      <c r="T349" s="1"/>
      <c r="U349" s="54"/>
      <c r="V349" s="1"/>
      <c r="W349" s="66">
        <v>6543</v>
      </c>
      <c r="X349" s="66" t="s">
        <v>1092</v>
      </c>
      <c r="Y349" s="63" t="s">
        <v>1152</v>
      </c>
      <c r="Z349" s="64">
        <v>9</v>
      </c>
      <c r="AA349" s="1"/>
    </row>
    <row r="350" spans="2:27" ht="16" customHeight="1" x14ac:dyDescent="0.2">
      <c r="B350" s="6"/>
      <c r="D350"/>
      <c r="F350" s="6"/>
      <c r="G350" s="6"/>
      <c r="H350" s="6"/>
      <c r="I350" s="6"/>
      <c r="N350" s="5"/>
      <c r="O350"/>
      <c r="P350"/>
      <c r="Q350"/>
      <c r="R350" s="5"/>
      <c r="S350" s="5"/>
      <c r="T350" s="1"/>
      <c r="U350" s="54"/>
      <c r="V350" s="1"/>
      <c r="W350" s="66">
        <v>6544</v>
      </c>
      <c r="X350" s="66" t="s">
        <v>1093</v>
      </c>
      <c r="Y350" s="63" t="s">
        <v>1155</v>
      </c>
      <c r="Z350" s="64">
        <v>8.3000000000000007</v>
      </c>
      <c r="AA350" s="1"/>
    </row>
    <row r="351" spans="2:27" ht="16" customHeight="1" x14ac:dyDescent="0.2">
      <c r="B351" s="6"/>
      <c r="D351"/>
      <c r="F351" s="6"/>
      <c r="G351" s="6"/>
      <c r="H351" s="6"/>
      <c r="I351" s="6"/>
      <c r="N351" s="5"/>
      <c r="O351"/>
      <c r="P351"/>
      <c r="Q351"/>
      <c r="R351" s="5"/>
      <c r="S351" s="5"/>
      <c r="T351" s="1"/>
      <c r="U351" s="54"/>
      <c r="V351" s="1"/>
      <c r="W351" s="66">
        <v>6553</v>
      </c>
      <c r="X351" s="66" t="s">
        <v>1094</v>
      </c>
      <c r="Y351" s="63" t="s">
        <v>1155</v>
      </c>
      <c r="Z351" s="64">
        <v>8.3000000000000007</v>
      </c>
      <c r="AA351" s="1"/>
    </row>
    <row r="352" spans="2:27" ht="16" customHeight="1" x14ac:dyDescent="0.2">
      <c r="B352" s="6"/>
      <c r="D352"/>
      <c r="F352" s="6"/>
      <c r="G352" s="6"/>
      <c r="H352" s="6"/>
      <c r="I352" s="6"/>
      <c r="N352" s="5"/>
      <c r="O352"/>
      <c r="P352"/>
      <c r="Q352"/>
      <c r="R352" s="5"/>
      <c r="S352" s="5"/>
      <c r="T352" s="1"/>
      <c r="U352" s="54"/>
      <c r="V352" s="1"/>
      <c r="W352" s="66">
        <v>6568</v>
      </c>
      <c r="X352" s="66" t="s">
        <v>1095</v>
      </c>
      <c r="Y352" s="63" t="s">
        <v>1153</v>
      </c>
      <c r="Z352" s="64">
        <v>9</v>
      </c>
      <c r="AA352" s="1"/>
    </row>
    <row r="353" spans="2:27" ht="16" customHeight="1" x14ac:dyDescent="0.2">
      <c r="B353" s="6"/>
      <c r="D353"/>
      <c r="F353" s="6"/>
      <c r="G353" s="6"/>
      <c r="H353" s="6"/>
      <c r="I353" s="6"/>
      <c r="N353" s="5"/>
      <c r="O353"/>
      <c r="P353"/>
      <c r="Q353"/>
      <c r="R353" s="5"/>
      <c r="S353" s="5"/>
      <c r="T353" s="1"/>
      <c r="U353" s="54"/>
      <c r="V353" s="1"/>
      <c r="W353" s="66">
        <v>6569</v>
      </c>
      <c r="X353" s="66" t="s">
        <v>1096</v>
      </c>
      <c r="Y353" s="63" t="s">
        <v>1155</v>
      </c>
      <c r="Z353" s="64">
        <v>8.6999999999999993</v>
      </c>
      <c r="AA353" s="1"/>
    </row>
    <row r="354" spans="2:27" ht="16" customHeight="1" x14ac:dyDescent="0.2">
      <c r="B354" s="6"/>
      <c r="D354"/>
      <c r="F354" s="6"/>
      <c r="G354" s="6"/>
      <c r="H354" s="6"/>
      <c r="I354" s="6"/>
      <c r="N354" s="5"/>
      <c r="O354"/>
      <c r="P354"/>
      <c r="Q354"/>
      <c r="R354" s="5"/>
      <c r="S354" s="5"/>
      <c r="T354" s="1"/>
      <c r="U354" s="54"/>
      <c r="V354" s="1"/>
      <c r="W354" s="66">
        <v>6583</v>
      </c>
      <c r="X354" s="66" t="s">
        <v>1097</v>
      </c>
      <c r="Y354" s="63" t="s">
        <v>1153</v>
      </c>
      <c r="Z354" s="64">
        <v>10</v>
      </c>
      <c r="AA354" s="1"/>
    </row>
    <row r="355" spans="2:27" ht="16" customHeight="1" x14ac:dyDescent="0.2">
      <c r="B355" s="6"/>
      <c r="D355"/>
      <c r="F355" s="6"/>
      <c r="G355" s="6"/>
      <c r="H355" s="6"/>
      <c r="I355" s="6"/>
      <c r="N355" s="5"/>
      <c r="O355"/>
      <c r="P355"/>
      <c r="Q355"/>
      <c r="R355" s="5"/>
      <c r="S355" s="5"/>
      <c r="T355" s="1"/>
      <c r="U355" s="54"/>
      <c r="V355" s="1"/>
      <c r="W355" s="66">
        <v>6624</v>
      </c>
      <c r="X355" s="66" t="s">
        <v>1098</v>
      </c>
      <c r="Y355" s="63" t="s">
        <v>1155</v>
      </c>
      <c r="Z355" s="64">
        <v>8.3000000000000007</v>
      </c>
      <c r="AA355" s="1"/>
    </row>
    <row r="356" spans="2:27" ht="16" customHeight="1" x14ac:dyDescent="0.2">
      <c r="B356" s="6"/>
      <c r="D356"/>
      <c r="F356" s="6"/>
      <c r="G356" s="6"/>
      <c r="H356" s="6"/>
      <c r="I356" s="6"/>
      <c r="N356" s="5"/>
      <c r="O356"/>
      <c r="P356"/>
      <c r="Q356"/>
      <c r="R356" s="5"/>
      <c r="S356" s="5"/>
      <c r="T356" s="1"/>
      <c r="U356" s="54"/>
      <c r="V356" s="1"/>
      <c r="W356" s="66">
        <v>6629</v>
      </c>
      <c r="X356" s="66" t="s">
        <v>1099</v>
      </c>
      <c r="Y356" s="63" t="s">
        <v>1152</v>
      </c>
      <c r="Z356" s="64">
        <v>12</v>
      </c>
      <c r="AA356" s="1"/>
    </row>
    <row r="357" spans="2:27" ht="16" customHeight="1" x14ac:dyDescent="0.2">
      <c r="B357" s="6"/>
      <c r="D357"/>
      <c r="F357" s="6"/>
      <c r="G357" s="6"/>
      <c r="H357" s="6"/>
      <c r="I357" s="6"/>
      <c r="N357" s="5"/>
      <c r="O357"/>
      <c r="P357"/>
      <c r="Q357"/>
      <c r="R357" s="5"/>
      <c r="S357" s="5"/>
      <c r="T357" s="1"/>
      <c r="U357" s="54"/>
      <c r="V357" s="1"/>
      <c r="W357" s="66">
        <v>6633</v>
      </c>
      <c r="X357" s="66" t="s">
        <v>1100</v>
      </c>
      <c r="Y357" s="63" t="s">
        <v>1153</v>
      </c>
      <c r="Z357" s="64">
        <v>4.5999999999999996</v>
      </c>
      <c r="AA357" s="1"/>
    </row>
    <row r="358" spans="2:27" ht="16" customHeight="1" x14ac:dyDescent="0.2">
      <c r="B358" s="6"/>
      <c r="D358"/>
      <c r="F358" s="6"/>
      <c r="G358" s="6"/>
      <c r="H358" s="6"/>
      <c r="I358" s="6"/>
      <c r="N358" s="5"/>
      <c r="O358"/>
      <c r="P358"/>
      <c r="Q358"/>
      <c r="R358" s="5"/>
      <c r="S358" s="5"/>
      <c r="T358" s="1"/>
      <c r="U358" s="54"/>
      <c r="V358" s="1"/>
      <c r="W358" s="66">
        <v>6638</v>
      </c>
      <c r="X358" s="66" t="s">
        <v>1101</v>
      </c>
      <c r="Y358" s="63" t="s">
        <v>1155</v>
      </c>
      <c r="Z358" s="64">
        <v>9.1999999999999993</v>
      </c>
      <c r="AA358" s="1"/>
    </row>
    <row r="359" spans="2:27" ht="16" customHeight="1" x14ac:dyDescent="0.2">
      <c r="B359" s="6"/>
      <c r="D359"/>
      <c r="F359" s="6"/>
      <c r="G359" s="6"/>
      <c r="H359" s="6"/>
      <c r="I359" s="6"/>
      <c r="N359" s="5"/>
      <c r="O359"/>
      <c r="P359"/>
      <c r="Q359"/>
      <c r="R359" s="5"/>
      <c r="S359" s="5"/>
      <c r="T359" s="1"/>
      <c r="U359" s="54"/>
      <c r="V359" s="1"/>
      <c r="W359" s="66">
        <v>6642</v>
      </c>
      <c r="X359" s="66" t="s">
        <v>1102</v>
      </c>
      <c r="Y359" s="63" t="s">
        <v>1155</v>
      </c>
      <c r="Z359" s="64">
        <v>8.8000000000000007</v>
      </c>
      <c r="AA359" s="1"/>
    </row>
    <row r="360" spans="2:27" ht="16" customHeight="1" x14ac:dyDescent="0.2">
      <c r="B360" s="6"/>
      <c r="D360"/>
      <c r="F360" s="6"/>
      <c r="G360" s="6"/>
      <c r="H360" s="6"/>
      <c r="I360" s="6"/>
      <c r="N360" s="5"/>
      <c r="O360"/>
      <c r="P360"/>
      <c r="Q360"/>
      <c r="R360" s="5"/>
      <c r="S360" s="5"/>
      <c r="T360" s="1"/>
      <c r="U360" s="54"/>
      <c r="V360" s="1"/>
      <c r="W360" s="66">
        <v>6645</v>
      </c>
      <c r="X360" s="66" t="s">
        <v>1103</v>
      </c>
      <c r="Y360" s="63" t="s">
        <v>1153</v>
      </c>
      <c r="Z360" s="64">
        <v>9</v>
      </c>
      <c r="AA360" s="1"/>
    </row>
    <row r="361" spans="2:27" ht="16" customHeight="1" x14ac:dyDescent="0.2">
      <c r="B361" s="6"/>
      <c r="D361"/>
      <c r="F361" s="6"/>
      <c r="G361" s="6"/>
      <c r="H361" s="6"/>
      <c r="I361" s="6"/>
      <c r="N361" s="5"/>
      <c r="O361"/>
      <c r="P361"/>
      <c r="Q361"/>
      <c r="R361" s="5"/>
      <c r="S361" s="5"/>
      <c r="T361" s="1"/>
      <c r="U361" s="54"/>
      <c r="V361" s="1"/>
      <c r="W361" s="66">
        <v>6664</v>
      </c>
      <c r="X361" s="66" t="s">
        <v>1104</v>
      </c>
      <c r="Y361" s="63" t="s">
        <v>1153</v>
      </c>
      <c r="Z361" s="64">
        <v>7.8</v>
      </c>
      <c r="AA361" s="1"/>
    </row>
    <row r="362" spans="2:27" ht="16" customHeight="1" x14ac:dyDescent="0.2">
      <c r="B362" s="6"/>
      <c r="D362"/>
      <c r="F362" s="6"/>
      <c r="G362" s="6"/>
      <c r="H362" s="6"/>
      <c r="I362" s="6"/>
      <c r="N362" s="5"/>
      <c r="O362"/>
      <c r="P362"/>
      <c r="Q362"/>
      <c r="R362" s="5"/>
      <c r="S362" s="5"/>
      <c r="T362" s="1"/>
      <c r="U362" s="54"/>
      <c r="V362" s="1"/>
      <c r="W362" s="66">
        <v>6712</v>
      </c>
      <c r="X362" s="66" t="s">
        <v>1105</v>
      </c>
      <c r="Y362" s="63" t="s">
        <v>1155</v>
      </c>
      <c r="Z362" s="64">
        <v>8.1999999999999993</v>
      </c>
      <c r="AA362" s="1"/>
    </row>
    <row r="363" spans="2:27" ht="16" customHeight="1" x14ac:dyDescent="0.2">
      <c r="B363" s="6"/>
      <c r="D363"/>
      <c r="F363" s="6"/>
      <c r="G363" s="6"/>
      <c r="H363" s="6"/>
      <c r="I363" s="6"/>
      <c r="N363" s="5"/>
      <c r="O363"/>
      <c r="P363"/>
      <c r="Q363"/>
      <c r="R363" s="5"/>
      <c r="S363" s="5"/>
      <c r="T363" s="1"/>
      <c r="U363" s="54"/>
      <c r="V363" s="1"/>
      <c r="W363" s="66">
        <v>6755</v>
      </c>
      <c r="X363" s="66" t="s">
        <v>1106</v>
      </c>
      <c r="Y363" s="63" t="s">
        <v>1153</v>
      </c>
      <c r="Z363" s="64">
        <v>7.5</v>
      </c>
      <c r="AA363" s="1"/>
    </row>
    <row r="364" spans="2:27" ht="16" customHeight="1" x14ac:dyDescent="0.2">
      <c r="B364" s="6"/>
      <c r="D364"/>
      <c r="F364" s="6"/>
      <c r="G364" s="6"/>
      <c r="H364" s="6"/>
      <c r="I364" s="6"/>
      <c r="N364" s="5"/>
      <c r="O364"/>
      <c r="P364"/>
      <c r="Q364"/>
      <c r="R364" s="5"/>
      <c r="S364" s="5"/>
      <c r="T364" s="1"/>
      <c r="U364" s="54"/>
      <c r="V364" s="1"/>
      <c r="W364" s="66">
        <v>6756</v>
      </c>
      <c r="X364" s="66" t="s">
        <v>1107</v>
      </c>
      <c r="Y364" s="63" t="s">
        <v>1153</v>
      </c>
      <c r="Z364" s="64">
        <v>11</v>
      </c>
      <c r="AA364" s="1"/>
    </row>
    <row r="365" spans="2:27" ht="16" customHeight="1" x14ac:dyDescent="0.2">
      <c r="B365" s="6"/>
      <c r="D365"/>
      <c r="F365" s="6"/>
      <c r="G365" s="6"/>
      <c r="H365" s="6"/>
      <c r="I365" s="6"/>
      <c r="N365" s="5"/>
      <c r="O365"/>
      <c r="P365"/>
      <c r="Q365"/>
      <c r="R365" s="5"/>
      <c r="S365" s="5"/>
      <c r="T365" s="1"/>
      <c r="U365" s="54"/>
      <c r="V365" s="1"/>
      <c r="W365" s="66">
        <v>6781</v>
      </c>
      <c r="X365" s="66" t="s">
        <v>1108</v>
      </c>
      <c r="Y365" s="63" t="s">
        <v>1152</v>
      </c>
      <c r="Z365" s="64">
        <v>12</v>
      </c>
      <c r="AA365" s="1"/>
    </row>
    <row r="366" spans="2:27" ht="16" customHeight="1" x14ac:dyDescent="0.2">
      <c r="B366" s="6"/>
      <c r="D366"/>
      <c r="F366" s="6"/>
      <c r="G366" s="6"/>
      <c r="H366" s="6"/>
      <c r="I366" s="6"/>
      <c r="N366" s="5"/>
      <c r="O366"/>
      <c r="P366"/>
      <c r="Q366"/>
      <c r="R366" s="5"/>
      <c r="S366" s="5"/>
      <c r="T366" s="1"/>
      <c r="U366" s="54"/>
      <c r="V366" s="1"/>
      <c r="W366" s="66">
        <v>6802</v>
      </c>
      <c r="X366" s="66" t="s">
        <v>1109</v>
      </c>
      <c r="Y366" s="63" t="s">
        <v>1153</v>
      </c>
      <c r="Z366" s="64">
        <v>8.8000000000000007</v>
      </c>
      <c r="AA366" s="1"/>
    </row>
    <row r="367" spans="2:27" ht="16" customHeight="1" x14ac:dyDescent="0.2">
      <c r="B367" s="6"/>
      <c r="D367"/>
      <c r="F367" s="6"/>
      <c r="G367" s="6"/>
      <c r="H367" s="6"/>
      <c r="I367" s="6"/>
      <c r="N367" s="5"/>
      <c r="O367"/>
      <c r="P367"/>
      <c r="Q367"/>
      <c r="R367" s="5"/>
      <c r="S367" s="5"/>
      <c r="T367" s="1"/>
      <c r="U367" s="54"/>
      <c r="V367" s="1"/>
      <c r="W367" s="66">
        <v>6818</v>
      </c>
      <c r="X367" s="66" t="s">
        <v>1110</v>
      </c>
      <c r="Y367" s="63" t="s">
        <v>1152</v>
      </c>
      <c r="Z367" s="64">
        <v>10</v>
      </c>
      <c r="AA367" s="1"/>
    </row>
    <row r="368" spans="2:27" ht="16" customHeight="1" x14ac:dyDescent="0.2">
      <c r="B368" s="6"/>
      <c r="D368"/>
      <c r="F368" s="6"/>
      <c r="G368" s="6"/>
      <c r="H368" s="6"/>
      <c r="I368" s="6"/>
      <c r="N368" s="5"/>
      <c r="O368"/>
      <c r="P368"/>
      <c r="Q368"/>
      <c r="R368" s="5"/>
      <c r="S368" s="5"/>
      <c r="T368" s="1"/>
      <c r="U368" s="54"/>
      <c r="V368" s="1"/>
      <c r="W368" s="66">
        <v>6823</v>
      </c>
      <c r="X368" s="66" t="s">
        <v>1111</v>
      </c>
      <c r="Y368" s="63" t="s">
        <v>1153</v>
      </c>
      <c r="Z368" s="64">
        <v>7.1</v>
      </c>
      <c r="AA368" s="1"/>
    </row>
    <row r="369" spans="2:27" ht="16" customHeight="1" x14ac:dyDescent="0.2">
      <c r="B369" s="6"/>
      <c r="D369"/>
      <c r="F369" s="6"/>
      <c r="G369" s="6"/>
      <c r="H369" s="6"/>
      <c r="I369" s="6"/>
      <c r="N369" s="5"/>
      <c r="O369"/>
      <c r="P369"/>
      <c r="Q369"/>
      <c r="R369" s="5"/>
      <c r="S369" s="5"/>
      <c r="T369" s="1"/>
      <c r="U369" s="54"/>
      <c r="V369" s="1"/>
      <c r="W369" s="66">
        <v>6826</v>
      </c>
      <c r="X369" s="66" t="s">
        <v>1112</v>
      </c>
      <c r="Y369" s="63" t="s">
        <v>1152</v>
      </c>
      <c r="Z369" s="64">
        <v>10</v>
      </c>
      <c r="AA369" s="1"/>
    </row>
    <row r="370" spans="2:27" ht="16" customHeight="1" x14ac:dyDescent="0.2">
      <c r="B370" s="6"/>
      <c r="D370"/>
      <c r="F370" s="6"/>
      <c r="G370" s="6"/>
      <c r="H370" s="6"/>
      <c r="I370" s="6"/>
      <c r="N370" s="5"/>
      <c r="O370"/>
      <c r="P370"/>
      <c r="Q370"/>
      <c r="R370" s="5"/>
      <c r="S370" s="5"/>
      <c r="T370" s="1"/>
      <c r="U370" s="54"/>
      <c r="V370" s="1"/>
      <c r="W370" s="66">
        <v>6830</v>
      </c>
      <c r="X370" s="66" t="s">
        <v>1113</v>
      </c>
      <c r="Y370" s="63" t="s">
        <v>1153</v>
      </c>
      <c r="Z370" s="64">
        <v>7.9</v>
      </c>
      <c r="AA370" s="1"/>
    </row>
    <row r="371" spans="2:27" ht="16" customHeight="1" x14ac:dyDescent="0.2">
      <c r="B371" s="6"/>
      <c r="D371"/>
      <c r="F371" s="6"/>
      <c r="G371" s="6"/>
      <c r="H371" s="6"/>
      <c r="I371" s="6"/>
      <c r="N371" s="5"/>
      <c r="O371"/>
      <c r="P371"/>
      <c r="Q371"/>
      <c r="R371" s="5"/>
      <c r="S371" s="5"/>
      <c r="T371" s="1"/>
      <c r="U371" s="54"/>
      <c r="V371" s="1"/>
      <c r="W371" s="66">
        <v>6834</v>
      </c>
      <c r="X371" s="66" t="s">
        <v>1114</v>
      </c>
      <c r="Y371" s="63" t="s">
        <v>1153</v>
      </c>
      <c r="Z371" s="64">
        <v>7.8</v>
      </c>
      <c r="AA371" s="1"/>
    </row>
    <row r="372" spans="2:27" ht="16" customHeight="1" x14ac:dyDescent="0.2">
      <c r="B372" s="6"/>
      <c r="D372"/>
      <c r="F372" s="6"/>
      <c r="G372" s="6"/>
      <c r="H372" s="6"/>
      <c r="I372" s="6"/>
      <c r="N372" s="5"/>
      <c r="O372"/>
      <c r="P372"/>
      <c r="Q372"/>
      <c r="R372" s="5"/>
      <c r="S372" s="5"/>
      <c r="T372" s="1"/>
      <c r="U372" s="54"/>
      <c r="V372" s="1"/>
      <c r="W372" s="66">
        <v>6866</v>
      </c>
      <c r="X372" s="66" t="s">
        <v>1115</v>
      </c>
      <c r="Y372" s="63" t="s">
        <v>1153</v>
      </c>
      <c r="Z372" s="64">
        <v>7.6</v>
      </c>
      <c r="AA372" s="1"/>
    </row>
    <row r="373" spans="2:27" ht="16" customHeight="1" x14ac:dyDescent="0.2">
      <c r="B373" s="6"/>
      <c r="D373"/>
      <c r="F373" s="6"/>
      <c r="G373" s="6"/>
      <c r="H373" s="6"/>
      <c r="I373" s="6"/>
      <c r="N373" s="5"/>
      <c r="O373"/>
      <c r="P373"/>
      <c r="Q373"/>
      <c r="R373" s="5"/>
      <c r="S373" s="5"/>
      <c r="T373" s="1"/>
      <c r="U373" s="54"/>
      <c r="V373" s="1"/>
      <c r="W373" s="66">
        <v>6882</v>
      </c>
      <c r="X373" s="66" t="s">
        <v>352</v>
      </c>
      <c r="Y373" s="63" t="s">
        <v>1153</v>
      </c>
      <c r="Z373" s="64">
        <v>8.1</v>
      </c>
      <c r="AA373" s="1"/>
    </row>
    <row r="374" spans="2:27" ht="16" customHeight="1" x14ac:dyDescent="0.2">
      <c r="B374" s="6"/>
      <c r="D374"/>
      <c r="F374" s="6"/>
      <c r="G374" s="6"/>
      <c r="H374" s="6"/>
      <c r="I374" s="6"/>
      <c r="N374" s="5"/>
      <c r="O374"/>
      <c r="P374"/>
      <c r="Q374"/>
      <c r="R374" s="5"/>
      <c r="S374" s="5"/>
      <c r="T374" s="1"/>
      <c r="U374" s="54"/>
      <c r="V374" s="1"/>
      <c r="W374" s="66">
        <v>6885</v>
      </c>
      <c r="X374" s="66" t="s">
        <v>1116</v>
      </c>
      <c r="Y374" s="63" t="s">
        <v>1153</v>
      </c>
      <c r="Z374" s="64">
        <v>6</v>
      </c>
      <c r="AA374" s="1"/>
    </row>
    <row r="375" spans="2:27" ht="16" customHeight="1" x14ac:dyDescent="0.2">
      <c r="B375" s="6"/>
      <c r="D375"/>
      <c r="F375" s="6"/>
      <c r="G375" s="6"/>
      <c r="H375" s="6"/>
      <c r="I375" s="6"/>
      <c r="N375" s="5"/>
      <c r="O375"/>
      <c r="P375"/>
      <c r="Q375"/>
      <c r="R375" s="5"/>
      <c r="S375" s="5"/>
      <c r="T375" s="1"/>
      <c r="U375" s="54"/>
      <c r="V375" s="1"/>
      <c r="W375" s="66">
        <v>6905</v>
      </c>
      <c r="X375" s="66" t="s">
        <v>1117</v>
      </c>
      <c r="Y375" s="63" t="s">
        <v>1152</v>
      </c>
      <c r="Z375" s="64">
        <v>12</v>
      </c>
      <c r="AA375" s="1"/>
    </row>
    <row r="376" spans="2:27" ht="16" customHeight="1" x14ac:dyDescent="0.2">
      <c r="B376" s="6"/>
      <c r="D376"/>
      <c r="F376" s="6"/>
      <c r="G376" s="6"/>
      <c r="H376" s="6"/>
      <c r="I376" s="6"/>
      <c r="N376" s="5"/>
      <c r="O376"/>
      <c r="P376"/>
      <c r="Q376"/>
      <c r="R376" s="5"/>
      <c r="S376" s="5"/>
      <c r="T376" s="1"/>
      <c r="U376" s="54"/>
      <c r="V376" s="1"/>
      <c r="W376" s="66">
        <v>6910</v>
      </c>
      <c r="X376" s="66" t="s">
        <v>1118</v>
      </c>
      <c r="Y376" s="63" t="s">
        <v>1153</v>
      </c>
      <c r="Z376" s="64">
        <v>7.4</v>
      </c>
      <c r="AA376" s="1"/>
    </row>
    <row r="377" spans="2:27" ht="16" customHeight="1" x14ac:dyDescent="0.2">
      <c r="B377" s="6"/>
      <c r="D377"/>
      <c r="F377" s="6"/>
      <c r="G377" s="6"/>
      <c r="H377" s="6"/>
      <c r="I377" s="6"/>
      <c r="N377" s="5"/>
      <c r="O377"/>
      <c r="P377"/>
      <c r="Q377"/>
      <c r="R377" s="5"/>
      <c r="S377" s="5"/>
      <c r="T377" s="1"/>
      <c r="U377" s="54"/>
      <c r="V377" s="1"/>
      <c r="W377" s="66">
        <v>6934</v>
      </c>
      <c r="X377" s="66" t="s">
        <v>1119</v>
      </c>
      <c r="Y377" s="63" t="s">
        <v>1155</v>
      </c>
      <c r="Z377" s="64">
        <v>8.9</v>
      </c>
      <c r="AA377" s="1"/>
    </row>
    <row r="378" spans="2:27" ht="16" customHeight="1" x14ac:dyDescent="0.2">
      <c r="B378" s="6"/>
      <c r="D378"/>
      <c r="F378" s="6"/>
      <c r="G378" s="6"/>
      <c r="H378" s="6"/>
      <c r="I378" s="6"/>
      <c r="N378" s="5"/>
      <c r="O378"/>
      <c r="P378"/>
      <c r="Q378"/>
      <c r="R378" s="5"/>
      <c r="S378" s="5"/>
      <c r="T378" s="1"/>
      <c r="U378" s="54"/>
      <c r="V378" s="1"/>
      <c r="W378" s="66">
        <v>6939</v>
      </c>
      <c r="X378" s="66" t="s">
        <v>1120</v>
      </c>
      <c r="Y378" s="63" t="s">
        <v>1153</v>
      </c>
      <c r="Z378" s="64">
        <v>7.8</v>
      </c>
      <c r="AA378" s="1"/>
    </row>
    <row r="379" spans="2:27" ht="16" customHeight="1" x14ac:dyDescent="0.2">
      <c r="B379" s="6"/>
      <c r="D379"/>
      <c r="F379" s="6"/>
      <c r="G379" s="6"/>
      <c r="H379" s="6"/>
      <c r="I379" s="6"/>
      <c r="N379" s="5"/>
      <c r="O379"/>
      <c r="P379"/>
      <c r="Q379"/>
      <c r="R379" s="5"/>
      <c r="S379" s="5"/>
      <c r="T379" s="1"/>
      <c r="U379" s="54"/>
      <c r="V379" s="1"/>
      <c r="W379" s="66">
        <v>6940</v>
      </c>
      <c r="X379" s="66" t="s">
        <v>1121</v>
      </c>
      <c r="Y379" s="63" t="s">
        <v>1153</v>
      </c>
      <c r="Z379" s="64">
        <v>6.3</v>
      </c>
      <c r="AA379" s="1"/>
    </row>
    <row r="380" spans="2:27" ht="16" customHeight="1" x14ac:dyDescent="0.2">
      <c r="B380" s="6"/>
      <c r="D380"/>
      <c r="F380" s="6"/>
      <c r="G380" s="6"/>
      <c r="H380" s="6"/>
      <c r="I380" s="6"/>
      <c r="N380" s="5"/>
      <c r="O380"/>
      <c r="P380"/>
      <c r="Q380"/>
      <c r="R380" s="5"/>
      <c r="S380" s="5"/>
      <c r="T380" s="1"/>
      <c r="U380" s="54"/>
      <c r="V380" s="1"/>
      <c r="W380" s="66">
        <v>6946</v>
      </c>
      <c r="X380" s="66" t="s">
        <v>1122</v>
      </c>
      <c r="Y380" s="63" t="s">
        <v>1154</v>
      </c>
      <c r="Z380" s="64">
        <v>8.9</v>
      </c>
      <c r="AA380" s="1"/>
    </row>
    <row r="381" spans="2:27" ht="16" customHeight="1" x14ac:dyDescent="0.2">
      <c r="B381" s="6"/>
      <c r="D381"/>
      <c r="F381" s="6"/>
      <c r="G381" s="6"/>
      <c r="H381" s="6"/>
      <c r="I381" s="6"/>
      <c r="N381" s="5"/>
      <c r="O381"/>
      <c r="P381"/>
      <c r="Q381"/>
      <c r="R381" s="5"/>
      <c r="S381" s="5"/>
      <c r="T381" s="1"/>
      <c r="U381" s="54"/>
      <c r="V381" s="1"/>
      <c r="W381" s="66">
        <v>7000</v>
      </c>
      <c r="X381" s="66" t="s">
        <v>1123</v>
      </c>
      <c r="Y381" s="63" t="s">
        <v>1156</v>
      </c>
      <c r="Z381" s="65">
        <v>0</v>
      </c>
      <c r="AA381" s="1"/>
    </row>
    <row r="382" spans="2:27" ht="16" customHeight="1" x14ac:dyDescent="0.2">
      <c r="B382" s="6"/>
      <c r="D382"/>
      <c r="F382" s="6"/>
      <c r="G382" s="6"/>
      <c r="H382" s="6"/>
      <c r="I382" s="6"/>
      <c r="N382" s="5"/>
      <c r="O382"/>
      <c r="P382"/>
      <c r="Q382"/>
      <c r="R382" s="5"/>
      <c r="S382" s="5"/>
      <c r="T382" s="1"/>
      <c r="U382" s="54"/>
      <c r="V382" s="1"/>
      <c r="W382" s="66">
        <v>7006</v>
      </c>
      <c r="X382" s="66" t="s">
        <v>1124</v>
      </c>
      <c r="Y382" s="63" t="s">
        <v>1155</v>
      </c>
      <c r="Z382" s="64">
        <v>10.6</v>
      </c>
      <c r="AA382" s="1"/>
    </row>
    <row r="383" spans="2:27" ht="16" customHeight="1" x14ac:dyDescent="0.2">
      <c r="B383" s="6"/>
      <c r="D383"/>
      <c r="F383" s="6"/>
      <c r="G383" s="6"/>
      <c r="H383" s="6"/>
      <c r="I383" s="6"/>
      <c r="N383" s="5"/>
      <c r="O383"/>
      <c r="P383"/>
      <c r="Q383"/>
      <c r="R383" s="5"/>
      <c r="S383" s="5"/>
      <c r="T383" s="1"/>
      <c r="U383" s="54"/>
      <c r="V383"/>
      <c r="W383" s="66">
        <v>7008</v>
      </c>
      <c r="X383" s="66" t="s">
        <v>1125</v>
      </c>
      <c r="Y383" s="63" t="s">
        <v>1152</v>
      </c>
      <c r="Z383" s="64">
        <v>13</v>
      </c>
      <c r="AA383" s="1"/>
    </row>
    <row r="384" spans="2:27" ht="16" customHeight="1" x14ac:dyDescent="0.2">
      <c r="B384" s="6"/>
      <c r="D384"/>
      <c r="F384" s="6"/>
      <c r="G384" s="6"/>
      <c r="H384" s="6"/>
      <c r="I384" s="6"/>
      <c r="N384" s="5"/>
      <c r="O384"/>
      <c r="P384"/>
      <c r="Q384"/>
      <c r="R384" s="5"/>
      <c r="S384" s="5"/>
      <c r="T384" s="1"/>
      <c r="U384" s="54"/>
      <c r="V384"/>
      <c r="W384" s="66">
        <v>7009</v>
      </c>
      <c r="X384" s="66" t="s">
        <v>1126</v>
      </c>
      <c r="Y384" s="63" t="s">
        <v>1152</v>
      </c>
      <c r="Z384" s="64">
        <v>8</v>
      </c>
      <c r="AA384" s="1"/>
    </row>
    <row r="385" spans="2:27" ht="16" customHeight="1" x14ac:dyDescent="0.2">
      <c r="B385" s="6"/>
      <c r="D385"/>
      <c r="F385" s="6"/>
      <c r="G385" s="6"/>
      <c r="H385" s="6"/>
      <c r="I385" s="6"/>
      <c r="N385" s="5"/>
      <c r="O385"/>
      <c r="P385"/>
      <c r="Q385"/>
      <c r="R385" s="5"/>
      <c r="S385" s="5"/>
      <c r="T385" s="1"/>
      <c r="U385" s="54"/>
      <c r="V385" s="1"/>
      <c r="W385" s="66">
        <v>7044</v>
      </c>
      <c r="X385" s="66" t="s">
        <v>1127</v>
      </c>
      <c r="Y385" s="63" t="s">
        <v>1153</v>
      </c>
      <c r="Z385" s="64">
        <v>11</v>
      </c>
      <c r="AA385" s="1"/>
    </row>
    <row r="386" spans="2:27" ht="16" customHeight="1" x14ac:dyDescent="0.2">
      <c r="B386" s="6"/>
      <c r="D386"/>
      <c r="F386" s="6"/>
      <c r="G386" s="6"/>
      <c r="H386" s="6"/>
      <c r="I386" s="6"/>
      <c r="N386" s="5"/>
      <c r="O386"/>
      <c r="P386"/>
      <c r="Q386"/>
      <c r="R386" s="5"/>
      <c r="S386" s="5"/>
      <c r="T386" s="1"/>
      <c r="U386" s="54"/>
      <c r="V386" s="1"/>
      <c r="W386" s="66">
        <v>7062</v>
      </c>
      <c r="X386" s="66" t="s">
        <v>1128</v>
      </c>
      <c r="Y386" s="63" t="s">
        <v>1153</v>
      </c>
      <c r="Z386" s="64">
        <v>8.3000000000000007</v>
      </c>
      <c r="AA386" s="1"/>
    </row>
    <row r="387" spans="2:27" ht="16" customHeight="1" x14ac:dyDescent="0.2">
      <c r="B387" s="6"/>
      <c r="D387"/>
      <c r="F387" s="6"/>
      <c r="G387" s="6"/>
      <c r="H387" s="6"/>
      <c r="I387" s="6"/>
      <c r="N387" s="5"/>
      <c r="O387"/>
      <c r="P387"/>
      <c r="Q387"/>
      <c r="R387" s="5"/>
      <c r="S387" s="5"/>
      <c r="T387" s="1"/>
      <c r="U387" s="54"/>
      <c r="V387" s="1"/>
      <c r="W387" s="66">
        <v>7086</v>
      </c>
      <c r="X387" s="66" t="s">
        <v>1129</v>
      </c>
      <c r="Y387" s="63" t="s">
        <v>1153</v>
      </c>
      <c r="Z387" s="64">
        <v>8.4</v>
      </c>
      <c r="AA387" s="1"/>
    </row>
    <row r="388" spans="2:27" ht="16" customHeight="1" x14ac:dyDescent="0.2">
      <c r="B388" s="6"/>
      <c r="D388"/>
      <c r="F388" s="6"/>
      <c r="G388" s="6"/>
      <c r="H388" s="6"/>
      <c r="I388" s="6"/>
      <c r="N388" s="5"/>
      <c r="O388"/>
      <c r="P388"/>
      <c r="Q388"/>
      <c r="R388" s="5"/>
      <c r="S388" s="5"/>
      <c r="T388" s="1"/>
      <c r="U388" s="54"/>
      <c r="V388" s="1"/>
      <c r="W388" s="66">
        <v>7128</v>
      </c>
      <c r="X388" s="66" t="s">
        <v>1130</v>
      </c>
      <c r="Y388" s="63" t="s">
        <v>1153</v>
      </c>
      <c r="Z388" s="64">
        <v>9.6999999999999993</v>
      </c>
      <c r="AA388" s="1"/>
    </row>
    <row r="389" spans="2:27" ht="16" customHeight="1" x14ac:dyDescent="0.2">
      <c r="B389" s="6"/>
      <c r="D389"/>
      <c r="F389" s="6"/>
      <c r="G389" s="6"/>
      <c r="H389" s="6"/>
      <c r="I389" s="6"/>
      <c r="N389" s="5"/>
      <c r="O389"/>
      <c r="P389"/>
      <c r="Q389"/>
      <c r="R389" s="5"/>
      <c r="S389" s="5"/>
      <c r="T389" s="1"/>
      <c r="U389" s="54"/>
      <c r="V389" s="1"/>
      <c r="W389" s="66">
        <v>7142</v>
      </c>
      <c r="X389" s="66" t="s">
        <v>1131</v>
      </c>
      <c r="Y389" s="63" t="s">
        <v>1153</v>
      </c>
      <c r="Z389" s="64">
        <v>9.3000000000000007</v>
      </c>
      <c r="AA389" s="1"/>
    </row>
    <row r="390" spans="2:27" ht="16" customHeight="1" x14ac:dyDescent="0.2">
      <c r="B390" s="6"/>
      <c r="D390"/>
      <c r="F390" s="6"/>
      <c r="G390" s="6"/>
      <c r="H390" s="6"/>
      <c r="I390" s="6"/>
      <c r="N390" s="5"/>
      <c r="O390"/>
      <c r="P390"/>
      <c r="Q390"/>
      <c r="R390" s="5"/>
      <c r="S390" s="5"/>
      <c r="T390" s="1"/>
      <c r="U390" s="54"/>
      <c r="V390" s="1"/>
      <c r="W390" s="66">
        <v>7160</v>
      </c>
      <c r="X390" s="66" t="s">
        <v>1132</v>
      </c>
      <c r="Y390" s="63" t="s">
        <v>1153</v>
      </c>
      <c r="Z390" s="64">
        <v>6.1</v>
      </c>
      <c r="AA390" s="1"/>
    </row>
    <row r="391" spans="2:27" ht="16" customHeight="1" x14ac:dyDescent="0.2">
      <c r="B391" s="6"/>
      <c r="D391"/>
      <c r="F391" s="6"/>
      <c r="G391" s="6"/>
      <c r="H391" s="6"/>
      <c r="I391" s="6"/>
      <c r="N391" s="5"/>
      <c r="O391"/>
      <c r="P391"/>
      <c r="Q391"/>
      <c r="R391" s="5"/>
      <c r="S391" s="5"/>
      <c r="T391" s="1"/>
      <c r="U391" s="54"/>
      <c r="V391" s="1"/>
      <c r="W391" s="66">
        <v>7209</v>
      </c>
      <c r="X391" s="66" t="s">
        <v>1133</v>
      </c>
      <c r="Y391" s="63" t="s">
        <v>1153</v>
      </c>
      <c r="Z391" s="64">
        <v>6.7</v>
      </c>
      <c r="AA391" s="1"/>
    </row>
    <row r="392" spans="2:27" ht="16" customHeight="1" x14ac:dyDescent="0.2">
      <c r="B392" s="6"/>
      <c r="D392"/>
      <c r="F392" s="6"/>
      <c r="G392" s="6"/>
      <c r="H392" s="6"/>
      <c r="I392" s="6"/>
      <c r="N392" s="5"/>
      <c r="O392"/>
      <c r="P392"/>
      <c r="Q392"/>
      <c r="R392" s="5"/>
      <c r="S392" s="5"/>
      <c r="T392" s="1"/>
      <c r="U392" s="54"/>
      <c r="V392" s="1"/>
      <c r="W392" s="66">
        <v>7217</v>
      </c>
      <c r="X392" s="66" t="s">
        <v>1134</v>
      </c>
      <c r="Y392" s="63" t="s">
        <v>1154</v>
      </c>
      <c r="Z392" s="64">
        <v>10.199999999999999</v>
      </c>
      <c r="AA392" s="1"/>
    </row>
    <row r="393" spans="2:27" ht="16" customHeight="1" x14ac:dyDescent="0.2">
      <c r="B393" s="6"/>
      <c r="D393"/>
      <c r="F393" s="6"/>
      <c r="G393" s="6"/>
      <c r="H393" s="6"/>
      <c r="I393" s="6"/>
      <c r="N393" s="5"/>
      <c r="O393"/>
      <c r="P393"/>
      <c r="Q393"/>
      <c r="R393" s="5"/>
      <c r="S393" s="5"/>
      <c r="T393" s="1"/>
      <c r="U393" s="54"/>
      <c r="V393" s="1"/>
      <c r="W393" s="66">
        <v>7243</v>
      </c>
      <c r="X393" s="66" t="s">
        <v>1135</v>
      </c>
      <c r="Y393" s="63" t="s">
        <v>1153</v>
      </c>
      <c r="Z393" s="64">
        <v>6.4</v>
      </c>
      <c r="AA393" s="1"/>
    </row>
    <row r="394" spans="2:27" ht="16" customHeight="1" x14ac:dyDescent="0.2">
      <c r="B394" s="6"/>
      <c r="D394"/>
      <c r="F394" s="6"/>
      <c r="G394" s="6"/>
      <c r="H394" s="6"/>
      <c r="I394" s="6"/>
      <c r="N394" s="5"/>
      <c r="O394"/>
      <c r="P394"/>
      <c r="Q394"/>
      <c r="R394" s="5"/>
      <c r="S394" s="5"/>
      <c r="T394" s="1"/>
      <c r="U394" s="54"/>
      <c r="V394" s="1"/>
      <c r="W394" s="66">
        <v>7296</v>
      </c>
      <c r="X394" s="66" t="s">
        <v>1136</v>
      </c>
      <c r="Y394" s="63" t="s">
        <v>1153</v>
      </c>
      <c r="Z394" s="64">
        <v>10</v>
      </c>
      <c r="AA394" s="1"/>
    </row>
    <row r="395" spans="2:27" ht="16" customHeight="1" x14ac:dyDescent="0.2">
      <c r="B395" s="6"/>
      <c r="D395"/>
      <c r="F395" s="6"/>
      <c r="G395" s="6"/>
      <c r="H395" s="6"/>
      <c r="I395" s="6"/>
      <c r="N395" s="5"/>
      <c r="O395"/>
      <c r="P395"/>
      <c r="Q395"/>
      <c r="R395" s="5"/>
      <c r="S395" s="5"/>
      <c r="T395" s="1"/>
      <c r="U395" s="54"/>
      <c r="V395" s="1"/>
      <c r="W395" s="66">
        <v>7331</v>
      </c>
      <c r="X395" s="66" t="s">
        <v>1137</v>
      </c>
      <c r="Y395" s="63" t="s">
        <v>1154</v>
      </c>
      <c r="Z395" s="64">
        <v>9.5</v>
      </c>
      <c r="AA395" s="1"/>
    </row>
    <row r="396" spans="2:27" ht="16" customHeight="1" x14ac:dyDescent="0.2">
      <c r="B396" s="6"/>
      <c r="D396"/>
      <c r="F396" s="6"/>
      <c r="G396" s="6"/>
      <c r="H396" s="6"/>
      <c r="I396" s="6"/>
      <c r="N396" s="5"/>
      <c r="O396"/>
      <c r="P396"/>
      <c r="Q396"/>
      <c r="R396" s="5"/>
      <c r="S396" s="5"/>
      <c r="T396" s="1"/>
      <c r="U396" s="54"/>
      <c r="V396" s="1"/>
      <c r="W396" s="66">
        <v>7380</v>
      </c>
      <c r="X396" s="66" t="s">
        <v>1138</v>
      </c>
      <c r="Y396" s="63" t="s">
        <v>1157</v>
      </c>
      <c r="Z396" s="64">
        <v>7.2</v>
      </c>
      <c r="AA396" s="1"/>
    </row>
    <row r="397" spans="2:27" ht="16" customHeight="1" x14ac:dyDescent="0.2">
      <c r="B397" s="6"/>
      <c r="D397"/>
      <c r="F397" s="6"/>
      <c r="G397" s="6"/>
      <c r="H397" s="6"/>
      <c r="I397" s="6"/>
      <c r="N397" s="5"/>
      <c r="O397"/>
      <c r="P397"/>
      <c r="Q397"/>
      <c r="R397" s="5"/>
      <c r="S397" s="5"/>
      <c r="T397" s="1"/>
      <c r="U397" s="54"/>
      <c r="V397" s="1"/>
      <c r="W397" s="66">
        <v>7448</v>
      </c>
      <c r="X397" s="66" t="s">
        <v>1139</v>
      </c>
      <c r="Y397" s="63" t="s">
        <v>1154</v>
      </c>
      <c r="Z397" s="64">
        <v>11.7</v>
      </c>
      <c r="AA397" s="1"/>
    </row>
    <row r="398" spans="2:27" ht="16" customHeight="1" x14ac:dyDescent="0.2">
      <c r="B398" s="6"/>
      <c r="D398"/>
      <c r="F398" s="6"/>
      <c r="G398" s="6"/>
      <c r="H398" s="6"/>
      <c r="I398" s="6"/>
      <c r="N398" s="5"/>
      <c r="O398"/>
      <c r="P398"/>
      <c r="Q398"/>
      <c r="R398" s="5"/>
      <c r="S398" s="5"/>
      <c r="T398" s="1"/>
      <c r="U398" s="54"/>
      <c r="V398" s="1"/>
      <c r="W398" s="66">
        <v>7479</v>
      </c>
      <c r="X398" s="66" t="s">
        <v>1140</v>
      </c>
      <c r="Y398" s="63" t="s">
        <v>1154</v>
      </c>
      <c r="Z398" s="64">
        <v>11</v>
      </c>
      <c r="AA398" s="1"/>
    </row>
    <row r="399" spans="2:27" ht="16" customHeight="1" x14ac:dyDescent="0.2">
      <c r="B399" s="6"/>
      <c r="D399"/>
      <c r="F399" s="6"/>
      <c r="G399" s="6"/>
      <c r="H399" s="6"/>
      <c r="I399" s="6"/>
      <c r="N399" s="5"/>
      <c r="O399"/>
      <c r="P399"/>
      <c r="Q399"/>
      <c r="R399" s="5"/>
      <c r="S399" s="5"/>
      <c r="T399" s="1"/>
      <c r="U399" s="54"/>
      <c r="V399" s="1"/>
      <c r="W399" s="66">
        <v>7510</v>
      </c>
      <c r="X399" s="66" t="s">
        <v>1141</v>
      </c>
      <c r="Y399" s="63" t="s">
        <v>1153</v>
      </c>
      <c r="Z399" s="64">
        <v>7.9</v>
      </c>
      <c r="AA399" s="1"/>
    </row>
    <row r="400" spans="2:27" ht="16" customHeight="1" x14ac:dyDescent="0.2">
      <c r="B400" s="6"/>
      <c r="D400"/>
      <c r="F400" s="6"/>
      <c r="G400" s="6"/>
      <c r="H400" s="6"/>
      <c r="I400" s="6"/>
      <c r="N400" s="5"/>
      <c r="O400"/>
      <c r="P400"/>
      <c r="Q400"/>
      <c r="R400" s="5"/>
      <c r="S400" s="5"/>
      <c r="T400" s="1"/>
      <c r="U400" s="54"/>
      <c r="V400" s="1"/>
      <c r="W400" s="66">
        <v>7606</v>
      </c>
      <c r="X400" s="66" t="s">
        <v>1142</v>
      </c>
      <c r="Y400" s="63" t="s">
        <v>1154</v>
      </c>
      <c r="Z400" s="64">
        <v>10.8</v>
      </c>
      <c r="AA400" s="1"/>
    </row>
    <row r="401" spans="2:27" ht="16" customHeight="1" x14ac:dyDescent="0.2">
      <c r="B401" s="6"/>
      <c r="D401"/>
      <c r="F401" s="6"/>
      <c r="G401" s="6"/>
      <c r="H401" s="6"/>
      <c r="I401" s="6"/>
      <c r="N401" s="5"/>
      <c r="O401"/>
      <c r="P401"/>
      <c r="Q401"/>
      <c r="R401" s="5"/>
      <c r="S401" s="5"/>
      <c r="T401" s="1"/>
      <c r="U401" s="54"/>
      <c r="V401" s="1"/>
      <c r="W401" s="66">
        <v>7662</v>
      </c>
      <c r="X401" s="66" t="s">
        <v>1143</v>
      </c>
      <c r="Y401" s="63" t="s">
        <v>1152</v>
      </c>
      <c r="Z401" s="64">
        <v>9</v>
      </c>
      <c r="AA401" s="1"/>
    </row>
    <row r="402" spans="2:27" ht="16" customHeight="1" x14ac:dyDescent="0.2">
      <c r="B402" s="6"/>
      <c r="D402"/>
      <c r="F402" s="6"/>
      <c r="G402" s="6"/>
      <c r="H402" s="6"/>
      <c r="I402" s="6"/>
      <c r="N402" s="5"/>
      <c r="O402"/>
      <c r="P402"/>
      <c r="Q402"/>
      <c r="R402" s="5"/>
      <c r="S402" s="5"/>
      <c r="T402" s="1"/>
      <c r="U402" s="54"/>
      <c r="V402" s="1"/>
      <c r="W402" s="66">
        <v>7686</v>
      </c>
      <c r="X402" s="66" t="s">
        <v>1144</v>
      </c>
      <c r="Y402" s="63" t="s">
        <v>1153</v>
      </c>
      <c r="Z402" s="64">
        <v>5.6</v>
      </c>
      <c r="AA402" s="1"/>
    </row>
    <row r="403" spans="2:27" ht="16" customHeight="1" x14ac:dyDescent="0.2">
      <c r="B403" s="6"/>
      <c r="D403"/>
      <c r="F403" s="6"/>
      <c r="G403" s="6"/>
      <c r="H403" s="6"/>
      <c r="I403" s="6"/>
      <c r="N403" s="5"/>
      <c r="O403"/>
      <c r="P403"/>
      <c r="Q403"/>
      <c r="R403" s="5"/>
      <c r="S403" s="5"/>
      <c r="T403" s="1"/>
      <c r="U403" s="54"/>
      <c r="V403" s="1"/>
      <c r="W403" s="66">
        <v>7723</v>
      </c>
      <c r="X403" s="66" t="s">
        <v>1145</v>
      </c>
      <c r="Y403" s="63" t="s">
        <v>1154</v>
      </c>
      <c r="Z403" s="64">
        <v>11.1</v>
      </c>
      <c r="AA403" s="1"/>
    </row>
    <row r="404" spans="2:27" ht="16" customHeight="1" x14ac:dyDescent="0.2">
      <c r="B404" s="6"/>
      <c r="D404"/>
      <c r="F404" s="6"/>
      <c r="G404" s="6"/>
      <c r="H404" s="6"/>
      <c r="I404" s="6"/>
      <c r="N404" s="5"/>
      <c r="O404"/>
      <c r="P404"/>
      <c r="Q404"/>
      <c r="R404" s="5"/>
      <c r="S404" s="5"/>
      <c r="T404" s="1"/>
      <c r="U404" s="54"/>
      <c r="V404" s="1"/>
      <c r="W404" s="66">
        <v>7727</v>
      </c>
      <c r="X404" s="66" t="s">
        <v>1146</v>
      </c>
      <c r="Y404" s="63" t="s">
        <v>1154</v>
      </c>
      <c r="Z404" s="64">
        <v>10.7</v>
      </c>
      <c r="AA404" s="1"/>
    </row>
    <row r="405" spans="2:27" ht="16" customHeight="1" x14ac:dyDescent="0.2">
      <c r="B405" s="6"/>
      <c r="D405"/>
      <c r="F405" s="6"/>
      <c r="G405" s="6"/>
      <c r="H405" s="6"/>
      <c r="I405" s="6"/>
      <c r="N405" s="5"/>
      <c r="O405"/>
      <c r="P405"/>
      <c r="Q405"/>
      <c r="R405" s="5"/>
      <c r="S405" s="5"/>
      <c r="T405" s="1"/>
      <c r="U405" s="54"/>
      <c r="V405" s="1"/>
      <c r="W405" s="66">
        <v>7789</v>
      </c>
      <c r="X405" s="66" t="s">
        <v>1147</v>
      </c>
      <c r="Y405" s="63" t="s">
        <v>1153</v>
      </c>
      <c r="Z405" s="64">
        <v>6.7</v>
      </c>
      <c r="AA405" s="1"/>
    </row>
    <row r="406" spans="2:27" ht="16" customHeight="1" x14ac:dyDescent="0.2">
      <c r="B406" s="6"/>
      <c r="D406"/>
      <c r="F406" s="6"/>
      <c r="G406" s="6"/>
      <c r="H406" s="6"/>
      <c r="I406" s="6"/>
      <c r="N406" s="5"/>
      <c r="O406"/>
      <c r="P406"/>
      <c r="Q406"/>
      <c r="R406" s="5"/>
      <c r="S406" s="5"/>
      <c r="T406" s="1"/>
      <c r="U406" s="54"/>
      <c r="V406" s="1"/>
      <c r="W406" s="66">
        <v>7790</v>
      </c>
      <c r="X406" s="66" t="s">
        <v>1148</v>
      </c>
      <c r="Y406" s="63" t="s">
        <v>1153</v>
      </c>
      <c r="Z406" s="64">
        <v>8.5</v>
      </c>
      <c r="AA406" s="1"/>
    </row>
    <row r="407" spans="2:27" ht="17" x14ac:dyDescent="0.2">
      <c r="B407" s="6"/>
      <c r="D407"/>
      <c r="F407" s="6"/>
      <c r="G407" s="6"/>
      <c r="H407" s="6"/>
      <c r="I407" s="6"/>
      <c r="N407" s="5"/>
      <c r="O407"/>
      <c r="P407"/>
      <c r="Q407"/>
      <c r="R407" s="5"/>
      <c r="S407" s="5"/>
      <c r="T407" s="1"/>
      <c r="U407" s="54"/>
      <c r="V407" s="1"/>
      <c r="W407" s="66">
        <v>7814</v>
      </c>
      <c r="X407" s="66" t="s">
        <v>1149</v>
      </c>
      <c r="Y407" s="63" t="s">
        <v>1154</v>
      </c>
      <c r="Z407" s="64">
        <v>10.5</v>
      </c>
      <c r="AA407" s="1"/>
    </row>
    <row r="408" spans="2:27" x14ac:dyDescent="0.2">
      <c r="B408" s="6"/>
      <c r="D408"/>
      <c r="F408" s="6"/>
      <c r="G408" s="6"/>
      <c r="H408" s="6"/>
      <c r="I408" s="6"/>
      <c r="N408" s="5"/>
      <c r="O408"/>
      <c r="P408"/>
      <c r="Q408"/>
      <c r="R408" s="5"/>
      <c r="S408" s="5"/>
      <c r="T408" s="1"/>
      <c r="U408" s="54"/>
      <c r="V408"/>
      <c r="W408" s="5"/>
      <c r="X408" s="5"/>
      <c r="Y408" s="1"/>
      <c r="Z408" s="61"/>
      <c r="AA408" s="1"/>
    </row>
    <row r="409" spans="2:27" x14ac:dyDescent="0.2">
      <c r="B409" s="6"/>
      <c r="D409"/>
      <c r="F409" s="6"/>
      <c r="G409" s="6"/>
      <c r="H409" s="6"/>
      <c r="I409" s="6"/>
      <c r="N409" s="5"/>
      <c r="O409"/>
      <c r="P409"/>
      <c r="Q409"/>
      <c r="R409" s="5"/>
      <c r="S409" s="5"/>
      <c r="T409" s="1"/>
      <c r="U409" s="54"/>
      <c r="V409"/>
      <c r="W409" s="5"/>
      <c r="X409" s="5"/>
      <c r="Y409" s="1"/>
      <c r="Z409" s="61"/>
      <c r="AA409" s="1"/>
    </row>
    <row r="410" spans="2:27" x14ac:dyDescent="0.2">
      <c r="B410" s="6"/>
      <c r="D410"/>
      <c r="F410" s="6"/>
      <c r="G410" s="6"/>
      <c r="H410" s="6"/>
      <c r="I410" s="6"/>
      <c r="N410" s="5"/>
      <c r="O410"/>
      <c r="P410"/>
      <c r="Q410"/>
      <c r="R410" s="5"/>
      <c r="S410" s="5"/>
      <c r="T410" s="1"/>
      <c r="U410" s="54"/>
      <c r="V410"/>
      <c r="W410" s="5"/>
      <c r="X410" s="5"/>
      <c r="Y410" s="1"/>
      <c r="Z410" s="61"/>
      <c r="AA410" s="1"/>
    </row>
    <row r="411" spans="2:27" x14ac:dyDescent="0.2">
      <c r="B411" s="6"/>
      <c r="D411"/>
      <c r="F411" s="6"/>
      <c r="G411" s="6"/>
      <c r="H411" s="6"/>
      <c r="I411" s="6"/>
      <c r="N411" s="5"/>
      <c r="O411"/>
      <c r="P411"/>
      <c r="Q411"/>
      <c r="R411" s="5"/>
      <c r="S411" s="5"/>
      <c r="T411" s="1"/>
      <c r="U411" s="54"/>
      <c r="V411"/>
      <c r="W411" s="5"/>
      <c r="X411" s="5"/>
      <c r="Y411" s="1"/>
      <c r="Z411" s="61"/>
      <c r="AA411" s="1"/>
    </row>
    <row r="412" spans="2:27" x14ac:dyDescent="0.2">
      <c r="B412" s="6"/>
      <c r="D412"/>
      <c r="F412" s="6"/>
      <c r="G412" s="6"/>
      <c r="H412" s="6"/>
      <c r="I412" s="6"/>
      <c r="N412" s="5"/>
      <c r="O412"/>
      <c r="P412"/>
      <c r="Q412"/>
      <c r="R412" s="5"/>
      <c r="S412" s="5"/>
      <c r="T412" s="1"/>
      <c r="U412" s="54"/>
      <c r="V412"/>
      <c r="W412" s="5"/>
      <c r="X412" s="5"/>
      <c r="Y412" s="1"/>
      <c r="Z412" s="61"/>
      <c r="AA412" s="1"/>
    </row>
    <row r="413" spans="2:27" x14ac:dyDescent="0.2">
      <c r="B413" s="6"/>
      <c r="D413"/>
      <c r="F413" s="6"/>
      <c r="G413" s="6"/>
      <c r="H413" s="6"/>
      <c r="I413" s="6"/>
      <c r="N413" s="5"/>
      <c r="O413"/>
      <c r="P413"/>
      <c r="Q413"/>
      <c r="R413" s="5"/>
      <c r="S413" s="5"/>
      <c r="T413" s="1"/>
      <c r="U413" s="54"/>
      <c r="V413"/>
      <c r="W413" s="5"/>
      <c r="X413" s="5"/>
      <c r="Y413" s="1"/>
      <c r="Z413" s="61"/>
      <c r="AA413" s="1"/>
    </row>
    <row r="414" spans="2:27" x14ac:dyDescent="0.2">
      <c r="B414" s="6"/>
      <c r="D414"/>
      <c r="F414" s="6"/>
      <c r="G414" s="6"/>
      <c r="H414" s="6"/>
      <c r="I414" s="6"/>
      <c r="N414" s="5"/>
      <c r="O414"/>
      <c r="P414"/>
      <c r="Q414"/>
      <c r="R414" s="5"/>
      <c r="S414" s="5"/>
      <c r="T414" s="1"/>
      <c r="U414" s="54"/>
      <c r="V414"/>
      <c r="W414" s="5"/>
      <c r="X414" s="5"/>
      <c r="Y414" s="1"/>
      <c r="Z414" s="61"/>
      <c r="AA414" s="1"/>
    </row>
  </sheetData>
  <mergeCells count="15">
    <mergeCell ref="B2:H2"/>
    <mergeCell ref="M2:N2"/>
    <mergeCell ref="M3:N3"/>
    <mergeCell ref="M4:N4"/>
    <mergeCell ref="R4:S4"/>
    <mergeCell ref="W4:X4"/>
    <mergeCell ref="M5:N5"/>
    <mergeCell ref="R5:S5"/>
    <mergeCell ref="W5:X5"/>
    <mergeCell ref="B6:D6"/>
    <mergeCell ref="F6:H6"/>
    <mergeCell ref="J6:K6"/>
    <mergeCell ref="M6:P6"/>
    <mergeCell ref="R6:U6"/>
    <mergeCell ref="W6:Z6"/>
  </mergeCells>
  <conditionalFormatting sqref="D8:D57">
    <cfRule type="colorScale" priority="5">
      <colorScale>
        <cfvo type="min"/>
        <cfvo type="percentile" val="50"/>
        <cfvo type="max"/>
        <color rgb="FF63BE7B"/>
        <color rgb="FFFFEB84"/>
        <color rgb="FFF8696B"/>
      </colorScale>
    </cfRule>
  </conditionalFormatting>
  <conditionalFormatting sqref="H8:H57">
    <cfRule type="colorScale" priority="4">
      <colorScale>
        <cfvo type="min"/>
        <cfvo type="percentile" val="50"/>
        <cfvo type="max"/>
        <color rgb="FF63BE7B"/>
        <color rgb="FFFFEB84"/>
        <color rgb="FFF8696B"/>
      </colorScale>
    </cfRule>
  </conditionalFormatting>
  <conditionalFormatting sqref="K8:K15">
    <cfRule type="colorScale" priority="7">
      <colorScale>
        <cfvo type="min"/>
        <cfvo type="percentile" val="50"/>
        <cfvo type="max"/>
        <color rgb="FF63BE7B"/>
        <color rgb="FFFFEB84"/>
        <color rgb="FFF8696B"/>
      </colorScale>
    </cfRule>
  </conditionalFormatting>
  <conditionalFormatting sqref="P8:P117">
    <cfRule type="colorScale" priority="6">
      <colorScale>
        <cfvo type="min"/>
        <cfvo type="percentile" val="50"/>
        <cfvo type="max"/>
        <color rgb="FF63BE7B"/>
        <color rgb="FFFFEB84"/>
        <color rgb="FFF8696B"/>
      </colorScale>
    </cfRule>
  </conditionalFormatting>
  <conditionalFormatting sqref="U8:U107">
    <cfRule type="colorScale" priority="3">
      <colorScale>
        <cfvo type="min"/>
        <cfvo type="percentile" val="50"/>
        <cfvo type="max"/>
        <color rgb="FF63BE7B"/>
        <color rgb="FFFFEB84"/>
        <color rgb="FFF8696B"/>
      </colorScale>
    </cfRule>
  </conditionalFormatting>
  <conditionalFormatting sqref="Z8:Z9 Z11:Z63 Z65:Z70 Z73 Z75:Z78 Z80:Z102 Z104:Z400">
    <cfRule type="colorScale" priority="2">
      <colorScale>
        <cfvo type="min"/>
        <cfvo type="percentile" val="50"/>
        <cfvo type="max"/>
        <color rgb="FF63BE7B"/>
        <color rgb="FFFFEB84"/>
        <color rgb="FFF8696B"/>
      </colorScale>
    </cfRule>
  </conditionalFormatting>
  <conditionalFormatting sqref="Z8:Z9 Z11:Z63 Z65:Z70 Z73 Z75:Z78 Z80:Z102 Z104:Z407">
    <cfRule type="colorScale" priority="1">
      <colorScale>
        <cfvo type="min"/>
        <cfvo type="percentile" val="50"/>
        <cfvo type="max"/>
        <color rgb="FF63BE7B"/>
        <color rgb="FFFFEB84"/>
        <color rgb="FFF8696B"/>
      </colorScale>
    </cfRule>
  </conditionalFormatting>
  <hyperlinks>
    <hyperlink ref="C22" r:id="rId1" display="https://astropixels.com/stars/Spica-01.html" xr:uid="{54ECEA2F-8401-014D-BCBB-02A8035DD01F}"/>
    <hyperlink ref="C23" r:id="rId2" display="https://astropixels.com/stars/Antares-01.html" xr:uid="{9C3D36D9-9E3C-424E-961D-F7868CDACB9E}"/>
    <hyperlink ref="C24" r:id="rId3" display="https://astropixels.com/stars/Pollux-01.html" xr:uid="{48492C5E-8BCE-F046-BAF7-6AA33659979D}"/>
    <hyperlink ref="C25" r:id="rId4" display="https://astropixels.com/stars/Fomalhaut-01.html" xr:uid="{D29E13D1-0C9C-CA45-8E80-75570225E431}"/>
    <hyperlink ref="C26" r:id="rId5" display="https://astropixels.com/stars/Deneb-01.html" xr:uid="{4C1B2322-0DD7-0A43-84FC-FFF05DED1B61}"/>
    <hyperlink ref="C28" r:id="rId6" display="https://astropixels.com/stars/Regulus-01.html" xr:uid="{051C67E6-1FDF-9442-9891-E09D3559B963}"/>
    <hyperlink ref="C29" r:id="rId7" display="https://astropixels.com/stars/Adhara-01.html" xr:uid="{BF9EFF09-4451-784D-A475-DAC443934F62}"/>
    <hyperlink ref="C30" r:id="rId8" display="https://astropixels.com/stars/Castor-01.html" xr:uid="{2543AE6F-A7EA-2A40-B4AC-ACF98B80D4FE}"/>
    <hyperlink ref="C33" r:id="rId9" display="https://astropixels.com/stars/Bellatrix-01.html" xr:uid="{E573CB73-D6CA-FC42-89CF-3BF64ABE36AD}"/>
    <hyperlink ref="C34" r:id="rId10" display="https://astropixels.com/stars/Elnath-01.html" xr:uid="{C381EE9A-FAC9-504A-AE6B-4046F64D9C8A}"/>
    <hyperlink ref="C36" r:id="rId11" display="https://astropixels.com/stars/Alnilam-01.html" xr:uid="{D8F66C16-FD7D-2E48-8470-111A5A9D9C82}"/>
    <hyperlink ref="C38" r:id="rId12" display="https://astropixels.com/stars/Alnitak-01.html" xr:uid="{A8317D98-9B4B-B541-97F5-0489D869C129}"/>
    <hyperlink ref="C42" r:id="rId13" display="https://astropixels.com/stars/Mirfak-01.html" xr:uid="{65D5E0E8-5AD0-DC4E-BB2B-54DCAFB83AFC}"/>
    <hyperlink ref="C53" r:id="rId14" display="https://astropixels.com/stars/Polaris-01.html" xr:uid="{88B8C0E7-E504-C743-A5E9-EF1FDFF3D262}"/>
  </hyperlinks>
  <pageMargins left="0.7" right="0.7" top="0.75" bottom="0.75" header="0.3" footer="0.3"/>
  <pageSetup paperSize="9" orientation="portrait" horizontalDpi="0" verticalDpi="0"/>
  <headerFooter>
    <oddHeader>&amp;C&amp;"Calibri,Regular"Telescope Equations</oddHeader>
    <oddFooter>&amp;C&amp;"Calibri,Regular"Hans Sassenburg (hsassenburg@me.com)</oddFooter>
  </headerFooter>
  <drawing r:id="rId1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Equations</vt:lpstr>
      <vt:lpstr>Calculations (1)</vt:lpstr>
      <vt:lpstr>Equipment</vt:lpstr>
      <vt:lpstr>Calculations (2)</vt:lpstr>
      <vt:lpstr>Data</vt:lpstr>
      <vt:lpstr>'Calculations (1)'!Print_Area</vt:lpstr>
      <vt:lpstr>'Calculations (2)'!Print_Area</vt:lpstr>
      <vt:lpstr>Equations!Print_Area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 Sassenburg</dc:creator>
  <cp:lastModifiedBy>Hans Sassenburg</cp:lastModifiedBy>
  <cp:lastPrinted>2024-02-14T13:15:36Z</cp:lastPrinted>
  <dcterms:created xsi:type="dcterms:W3CDTF">2024-02-08T14:06:55Z</dcterms:created>
  <dcterms:modified xsi:type="dcterms:W3CDTF">2024-02-23T18:49:46Z</dcterms:modified>
</cp:coreProperties>
</file>